
<file path=[Content_Types].xml><?xml version="1.0" encoding="utf-8"?>
<Types xmlns="http://schemas.openxmlformats.org/package/2006/content-types">
  <Default Extension="xml" ContentType="application/xml"/>
  <Default Extension="jpeg" ContentType="image/jpeg"/>
  <Default Extension="png" ContentType="image/png"/>
  <Default Extension="vml" ContentType="application/vnd.openxmlformats-officedocument.vmlDrawi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6812"/>
  <workbookPr/>
  <mc:AlternateContent xmlns:mc="http://schemas.openxmlformats.org/markup-compatibility/2006">
    <mc:Choice Requires="x15">
      <x15ac:absPath xmlns:x15ac="http://schemas.microsoft.com/office/spreadsheetml/2010/11/ac" url="/Users/Christopher/Dropbox/BUY SIDE COURSE/Section 16 Valuation Part 3 of 6 Price to Revenue/S16L3 Price to Revenue Exercise/"/>
    </mc:Choice>
  </mc:AlternateContent>
  <bookViews>
    <workbookView xWindow="25640" yWindow="460" windowWidth="25560" windowHeight="26060" tabRatio="500"/>
  </bookViews>
  <sheets>
    <sheet name="How to Complete this Exercise" sheetId="2" r:id="rId1"/>
    <sheet name="Valuation Metrics" sheetId="7" r:id="rId2"/>
    <sheet name="DCF" sheetId="6" r:id="rId3"/>
    <sheet name="Revenue (More Detail)" sheetId="3" r:id="rId4"/>
    <sheet name="Income Statement" sheetId="4" r:id="rId5"/>
    <sheet name="Balance Sheet" sheetId="5" r:id="rId6"/>
    <sheet name="Cash Flow Statement" sheetId="1" r:id="rId7"/>
  </sheets>
  <definedNames>
    <definedName name="revenue" localSheetId="4">'Income Statement'!$8:$8</definedName>
  </definedNames>
  <calcPr calcId="150000" concurrentCalc="0"/>
  <extLst>
    <ext xmlns:mx="http://schemas.microsoft.com/office/mac/excel/2008/main" uri="{7523E5D3-25F3-A5E0-1632-64F254C22452}">
      <mx:ArchID Flags="2"/>
    </ext>
  </extLst>
</workbook>
</file>

<file path=xl/calcChain.xml><?xml version="1.0" encoding="utf-8"?>
<calcChain xmlns="http://schemas.openxmlformats.org/spreadsheetml/2006/main">
  <c r="C22" i="6" l="1"/>
  <c r="C24" i="6"/>
  <c r="C26" i="6"/>
  <c r="E23" i="7"/>
  <c r="E31" i="7"/>
  <c r="AG35" i="4"/>
  <c r="AG37" i="4"/>
  <c r="AG40" i="4"/>
  <c r="AF8" i="1"/>
  <c r="AF13" i="1"/>
  <c r="AF33" i="1"/>
  <c r="D9" i="6"/>
  <c r="AH35" i="4"/>
  <c r="AH37" i="4"/>
  <c r="AH40" i="4"/>
  <c r="AG8" i="1"/>
  <c r="AG13" i="1"/>
  <c r="AG33" i="1"/>
  <c r="E9" i="6"/>
  <c r="AI35" i="4"/>
  <c r="AI37" i="4"/>
  <c r="AI40" i="4"/>
  <c r="AH8" i="1"/>
  <c r="AH13" i="1"/>
  <c r="AH33" i="1"/>
  <c r="F9" i="6"/>
  <c r="AJ35" i="4"/>
  <c r="AJ37" i="4"/>
  <c r="AJ40" i="4"/>
  <c r="AI8" i="1"/>
  <c r="AI13" i="1"/>
  <c r="AI33" i="1"/>
  <c r="G9" i="6"/>
  <c r="F81" i="6"/>
  <c r="F83" i="6"/>
  <c r="D28" i="7"/>
  <c r="E33" i="7"/>
  <c r="E34" i="7"/>
  <c r="F34" i="7"/>
  <c r="F33" i="7"/>
  <c r="F31" i="7"/>
  <c r="D75" i="6"/>
  <c r="E65" i="6"/>
  <c r="E66" i="6"/>
  <c r="E38" i="7"/>
  <c r="AB8" i="4"/>
  <c r="AB12" i="4"/>
  <c r="AB17" i="4"/>
  <c r="AB19" i="4"/>
  <c r="AB21" i="4"/>
  <c r="AB23" i="4"/>
  <c r="AB26" i="4"/>
  <c r="AB29" i="4"/>
  <c r="AB35" i="4"/>
  <c r="AB37" i="4"/>
  <c r="AB40" i="4"/>
  <c r="AA8" i="1"/>
  <c r="AA9" i="1"/>
  <c r="AA10" i="1"/>
  <c r="AA14" i="5"/>
  <c r="AA11" i="1"/>
  <c r="AA12" i="1"/>
  <c r="AA13" i="1"/>
  <c r="AA16" i="1"/>
  <c r="AA33" i="1"/>
  <c r="AC8" i="4"/>
  <c r="AC12" i="4"/>
  <c r="AC17" i="4"/>
  <c r="AC19" i="4"/>
  <c r="AC21" i="4"/>
  <c r="AC23" i="4"/>
  <c r="AC26" i="4"/>
  <c r="AC29" i="4"/>
  <c r="AC35" i="4"/>
  <c r="AC37" i="4"/>
  <c r="AC40" i="4"/>
  <c r="AB8" i="1"/>
  <c r="AB9" i="1"/>
  <c r="AB10" i="1"/>
  <c r="AB14" i="5"/>
  <c r="AB11" i="1"/>
  <c r="AB12" i="1"/>
  <c r="AB13" i="1"/>
  <c r="AB16" i="1"/>
  <c r="AB33" i="1"/>
  <c r="AD8" i="4"/>
  <c r="AD12" i="4"/>
  <c r="AD17" i="4"/>
  <c r="AD19" i="4"/>
  <c r="AD21" i="4"/>
  <c r="AD23" i="4"/>
  <c r="AD26" i="4"/>
  <c r="AD29" i="4"/>
  <c r="AD35" i="4"/>
  <c r="AD37" i="4"/>
  <c r="AD40" i="4"/>
  <c r="AC8" i="1"/>
  <c r="AC9" i="1"/>
  <c r="AC10" i="1"/>
  <c r="AC14" i="5"/>
  <c r="AC11" i="1"/>
  <c r="AC12" i="1"/>
  <c r="AC13" i="1"/>
  <c r="AC16" i="1"/>
  <c r="AC33" i="1"/>
  <c r="AE8" i="4"/>
  <c r="AE12" i="4"/>
  <c r="AE17" i="4"/>
  <c r="AE19" i="4"/>
  <c r="AE21" i="4"/>
  <c r="AE23" i="4"/>
  <c r="AE26" i="4"/>
  <c r="AE29" i="4"/>
  <c r="AE35" i="4"/>
  <c r="AE37" i="4"/>
  <c r="AE40" i="4"/>
  <c r="AD8" i="1"/>
  <c r="AD9" i="1"/>
  <c r="AD10" i="1"/>
  <c r="AD14" i="5"/>
  <c r="AD11" i="1"/>
  <c r="AD12" i="1"/>
  <c r="AD13" i="1"/>
  <c r="AD16" i="1"/>
  <c r="AD33" i="1"/>
  <c r="AE33" i="1"/>
  <c r="C9" i="6"/>
  <c r="AG8" i="4"/>
  <c r="AG12" i="4"/>
  <c r="AG17" i="4"/>
  <c r="AG19" i="4"/>
  <c r="AG21" i="4"/>
  <c r="AG23" i="4"/>
  <c r="AG26" i="4"/>
  <c r="AG29" i="4"/>
  <c r="AF9" i="1"/>
  <c r="AF10" i="1"/>
  <c r="AF14" i="5"/>
  <c r="AF11" i="1"/>
  <c r="AF12" i="1"/>
  <c r="AF16" i="1"/>
  <c r="AH8" i="4"/>
  <c r="AH12" i="4"/>
  <c r="AH17" i="4"/>
  <c r="AH19" i="4"/>
  <c r="AH21" i="4"/>
  <c r="AH23" i="4"/>
  <c r="AH26" i="4"/>
  <c r="AH29" i="4"/>
  <c r="AG9" i="1"/>
  <c r="AG10" i="1"/>
  <c r="AG14" i="5"/>
  <c r="AG11" i="1"/>
  <c r="AG12" i="1"/>
  <c r="AG16" i="1"/>
  <c r="AI8" i="4"/>
  <c r="AI12" i="4"/>
  <c r="AI17" i="4"/>
  <c r="AI19" i="4"/>
  <c r="AI21" i="4"/>
  <c r="AI23" i="4"/>
  <c r="AI26" i="4"/>
  <c r="AI29" i="4"/>
  <c r="AH9" i="1"/>
  <c r="AH10" i="1"/>
  <c r="AH14" i="5"/>
  <c r="AH11" i="1"/>
  <c r="AH12" i="1"/>
  <c r="AH16" i="1"/>
  <c r="AJ8" i="4"/>
  <c r="AJ12" i="4"/>
  <c r="AJ17" i="4"/>
  <c r="AJ19" i="4"/>
  <c r="AJ21" i="4"/>
  <c r="AJ23" i="4"/>
  <c r="AJ26" i="4"/>
  <c r="AJ29" i="4"/>
  <c r="AI9" i="1"/>
  <c r="AI10" i="1"/>
  <c r="AI14" i="5"/>
  <c r="AI11" i="1"/>
  <c r="AI12" i="1"/>
  <c r="AI16" i="1"/>
  <c r="D73" i="6"/>
  <c r="G81" i="6"/>
  <c r="H81" i="6"/>
  <c r="H82" i="6"/>
  <c r="D27" i="7"/>
  <c r="E81" i="6"/>
  <c r="D81" i="6"/>
  <c r="D84" i="6"/>
  <c r="D26" i="7"/>
  <c r="AJ42" i="4"/>
  <c r="AI42" i="4"/>
  <c r="I8" i="7"/>
  <c r="I22" i="7"/>
  <c r="I21" i="7"/>
  <c r="AH42" i="4"/>
  <c r="AG42" i="4"/>
  <c r="AF8" i="4"/>
  <c r="AF12" i="4"/>
  <c r="AF17" i="4"/>
  <c r="AF19" i="4"/>
  <c r="AF21" i="4"/>
  <c r="AF23" i="4"/>
  <c r="AF26" i="4"/>
  <c r="AF29" i="4"/>
  <c r="AF35" i="4"/>
  <c r="AF37" i="4"/>
  <c r="AF40" i="4"/>
  <c r="AF42" i="4"/>
  <c r="W8" i="4"/>
  <c r="W17" i="4"/>
  <c r="W26" i="4"/>
  <c r="W29" i="4"/>
  <c r="W35" i="4"/>
  <c r="W40" i="4"/>
  <c r="X8" i="4"/>
  <c r="X17" i="4"/>
  <c r="X26" i="4"/>
  <c r="X29" i="4"/>
  <c r="X35" i="4"/>
  <c r="X40" i="4"/>
  <c r="Y8" i="4"/>
  <c r="Y17" i="4"/>
  <c r="Y26" i="4"/>
  <c r="Y29" i="4"/>
  <c r="Y35" i="4"/>
  <c r="Y40" i="4"/>
  <c r="Z8" i="4"/>
  <c r="Z17" i="4"/>
  <c r="Z26" i="4"/>
  <c r="Z29" i="4"/>
  <c r="Z35" i="4"/>
  <c r="Z40" i="4"/>
  <c r="AA40" i="4"/>
  <c r="AA42" i="4"/>
  <c r="R8" i="4"/>
  <c r="S8" i="4"/>
  <c r="T8" i="4"/>
  <c r="U8" i="4"/>
  <c r="V8" i="4"/>
  <c r="V29" i="4"/>
  <c r="V35" i="4"/>
  <c r="V40" i="4"/>
  <c r="V42" i="4"/>
  <c r="AA43" i="4"/>
  <c r="H8" i="7"/>
  <c r="H22" i="7"/>
  <c r="H21" i="7"/>
  <c r="G8" i="7"/>
  <c r="G22" i="7"/>
  <c r="G21" i="7"/>
  <c r="F8" i="7"/>
  <c r="F22" i="7"/>
  <c r="F21" i="7"/>
  <c r="E8" i="7"/>
  <c r="E22" i="7"/>
  <c r="E21" i="7"/>
  <c r="D8" i="7"/>
  <c r="D22" i="7"/>
  <c r="D21" i="7"/>
  <c r="I18" i="7"/>
  <c r="I17" i="7"/>
  <c r="H18" i="7"/>
  <c r="H17" i="7"/>
  <c r="G18" i="7"/>
  <c r="G17" i="7"/>
  <c r="F18" i="7"/>
  <c r="F17" i="7"/>
  <c r="E18" i="7"/>
  <c r="E17" i="7"/>
  <c r="D18" i="7"/>
  <c r="D17" i="7"/>
  <c r="I14" i="7"/>
  <c r="I13" i="7"/>
  <c r="H14" i="7"/>
  <c r="H13" i="7"/>
  <c r="G14" i="7"/>
  <c r="G13" i="7"/>
  <c r="F14" i="7"/>
  <c r="F13" i="7"/>
  <c r="E14" i="7"/>
  <c r="E13" i="7"/>
  <c r="D14" i="7"/>
  <c r="D13" i="7"/>
  <c r="AJ9" i="4"/>
  <c r="I9" i="7"/>
  <c r="AI9" i="4"/>
  <c r="H9" i="7"/>
  <c r="AH9" i="4"/>
  <c r="G9" i="7"/>
  <c r="AG9" i="4"/>
  <c r="F9" i="7"/>
  <c r="AA8" i="4"/>
  <c r="AF9" i="4"/>
  <c r="E9" i="7"/>
  <c r="F24" i="6"/>
  <c r="C20" i="1"/>
  <c r="C21" i="1"/>
  <c r="C22" i="1"/>
  <c r="C23" i="1"/>
  <c r="C16" i="1"/>
  <c r="C17" i="1"/>
  <c r="D8" i="4"/>
  <c r="D29" i="4"/>
  <c r="D35" i="4"/>
  <c r="D40" i="4"/>
  <c r="C8" i="1"/>
  <c r="C9" i="1"/>
  <c r="C10" i="1"/>
  <c r="C11" i="1"/>
  <c r="C12" i="1"/>
  <c r="C13" i="1"/>
  <c r="C25" i="1"/>
  <c r="C10" i="5"/>
  <c r="D20" i="1"/>
  <c r="D21" i="1"/>
  <c r="D22" i="1"/>
  <c r="D23" i="1"/>
  <c r="D16" i="1"/>
  <c r="D17" i="1"/>
  <c r="E8" i="4"/>
  <c r="E29" i="4"/>
  <c r="E35" i="4"/>
  <c r="E40" i="4"/>
  <c r="D8" i="1"/>
  <c r="D9" i="1"/>
  <c r="D10" i="1"/>
  <c r="D11" i="1"/>
  <c r="D12" i="1"/>
  <c r="D13" i="1"/>
  <c r="D25" i="1"/>
  <c r="D10" i="5"/>
  <c r="E20" i="1"/>
  <c r="E21" i="1"/>
  <c r="E22" i="1"/>
  <c r="E23" i="1"/>
  <c r="E16" i="1"/>
  <c r="E17" i="1"/>
  <c r="F8" i="4"/>
  <c r="F29" i="4"/>
  <c r="F35" i="4"/>
  <c r="F40" i="4"/>
  <c r="E8" i="1"/>
  <c r="E9" i="1"/>
  <c r="E10" i="1"/>
  <c r="E11" i="1"/>
  <c r="E12" i="1"/>
  <c r="E13" i="1"/>
  <c r="E25" i="1"/>
  <c r="E10" i="5"/>
  <c r="G20" i="1"/>
  <c r="G21" i="1"/>
  <c r="G22" i="1"/>
  <c r="G23" i="1"/>
  <c r="G16" i="1"/>
  <c r="G17" i="1"/>
  <c r="H8" i="4"/>
  <c r="H29" i="4"/>
  <c r="H35" i="4"/>
  <c r="H40" i="4"/>
  <c r="G8" i="1"/>
  <c r="G9" i="1"/>
  <c r="G10" i="1"/>
  <c r="G11" i="1"/>
  <c r="G12" i="1"/>
  <c r="G13" i="1"/>
  <c r="G25" i="1"/>
  <c r="G10" i="5"/>
  <c r="H20" i="1"/>
  <c r="H21" i="1"/>
  <c r="H22" i="1"/>
  <c r="H23" i="1"/>
  <c r="H16" i="1"/>
  <c r="H17" i="1"/>
  <c r="I8" i="4"/>
  <c r="I29" i="4"/>
  <c r="I35" i="4"/>
  <c r="I40" i="4"/>
  <c r="H8" i="1"/>
  <c r="H9" i="1"/>
  <c r="H10" i="1"/>
  <c r="H11" i="1"/>
  <c r="H12" i="1"/>
  <c r="H13" i="1"/>
  <c r="H25" i="1"/>
  <c r="H10" i="5"/>
  <c r="I20" i="1"/>
  <c r="I21" i="1"/>
  <c r="I22" i="1"/>
  <c r="I23" i="1"/>
  <c r="I16" i="1"/>
  <c r="I17" i="1"/>
  <c r="J8" i="4"/>
  <c r="J29" i="4"/>
  <c r="J35" i="4"/>
  <c r="J40" i="4"/>
  <c r="I8" i="1"/>
  <c r="I9" i="1"/>
  <c r="I10" i="1"/>
  <c r="I11" i="1"/>
  <c r="I12" i="1"/>
  <c r="I13" i="1"/>
  <c r="I25" i="1"/>
  <c r="I10" i="5"/>
  <c r="J20" i="1"/>
  <c r="J21" i="1"/>
  <c r="J22" i="1"/>
  <c r="J23" i="1"/>
  <c r="J16" i="1"/>
  <c r="J17" i="1"/>
  <c r="K8" i="4"/>
  <c r="K29" i="4"/>
  <c r="K35" i="4"/>
  <c r="K40" i="4"/>
  <c r="J8" i="1"/>
  <c r="J9" i="1"/>
  <c r="J10" i="1"/>
  <c r="J11" i="1"/>
  <c r="J12" i="1"/>
  <c r="J13" i="1"/>
  <c r="J25" i="1"/>
  <c r="J10" i="5"/>
  <c r="L20" i="1"/>
  <c r="L21" i="1"/>
  <c r="L22" i="1"/>
  <c r="L23" i="1"/>
  <c r="L16" i="1"/>
  <c r="L17" i="1"/>
  <c r="M8" i="4"/>
  <c r="M29" i="4"/>
  <c r="M35" i="4"/>
  <c r="M40" i="4"/>
  <c r="L8" i="1"/>
  <c r="L9" i="1"/>
  <c r="L10" i="1"/>
  <c r="L11" i="1"/>
  <c r="L12" i="1"/>
  <c r="L13" i="1"/>
  <c r="L25" i="1"/>
  <c r="L10" i="5"/>
  <c r="M20" i="1"/>
  <c r="M21" i="1"/>
  <c r="M22" i="1"/>
  <c r="M23" i="1"/>
  <c r="M16" i="1"/>
  <c r="M17" i="1"/>
  <c r="N8" i="4"/>
  <c r="N29" i="4"/>
  <c r="N35" i="4"/>
  <c r="N40" i="4"/>
  <c r="M8" i="1"/>
  <c r="M9" i="1"/>
  <c r="M10" i="1"/>
  <c r="M11" i="1"/>
  <c r="M12" i="1"/>
  <c r="M13" i="1"/>
  <c r="M25" i="1"/>
  <c r="M10" i="5"/>
  <c r="N20" i="1"/>
  <c r="N21" i="1"/>
  <c r="N22" i="1"/>
  <c r="N23" i="1"/>
  <c r="N16" i="1"/>
  <c r="N17" i="1"/>
  <c r="O8" i="4"/>
  <c r="O29" i="4"/>
  <c r="O35" i="4"/>
  <c r="O40" i="4"/>
  <c r="N8" i="1"/>
  <c r="N9" i="1"/>
  <c r="N10" i="1"/>
  <c r="N11" i="1"/>
  <c r="N12" i="1"/>
  <c r="N13" i="1"/>
  <c r="N25" i="1"/>
  <c r="N10" i="5"/>
  <c r="O20" i="1"/>
  <c r="O21" i="1"/>
  <c r="O22" i="1"/>
  <c r="O23" i="1"/>
  <c r="O16" i="1"/>
  <c r="O17" i="1"/>
  <c r="P8" i="4"/>
  <c r="P29" i="4"/>
  <c r="P35" i="4"/>
  <c r="P40" i="4"/>
  <c r="O8" i="1"/>
  <c r="O9" i="1"/>
  <c r="O10" i="1"/>
  <c r="O11" i="1"/>
  <c r="O12" i="1"/>
  <c r="O13" i="1"/>
  <c r="O25" i="1"/>
  <c r="O10" i="5"/>
  <c r="Q20" i="1"/>
  <c r="Q21" i="1"/>
  <c r="Q22" i="1"/>
  <c r="Q23" i="1"/>
  <c r="Q16" i="1"/>
  <c r="Q17" i="1"/>
  <c r="R29" i="4"/>
  <c r="R35" i="4"/>
  <c r="R40" i="4"/>
  <c r="Q8" i="1"/>
  <c r="Q9" i="1"/>
  <c r="Q10" i="1"/>
  <c r="Q11" i="1"/>
  <c r="Q12" i="1"/>
  <c r="Q13" i="1"/>
  <c r="Q25" i="1"/>
  <c r="Q10" i="5"/>
  <c r="R20" i="1"/>
  <c r="R21" i="1"/>
  <c r="R22" i="1"/>
  <c r="R23" i="1"/>
  <c r="R16" i="1"/>
  <c r="R17" i="1"/>
  <c r="S29" i="4"/>
  <c r="S35" i="4"/>
  <c r="S40" i="4"/>
  <c r="R8" i="1"/>
  <c r="R9" i="1"/>
  <c r="R10" i="1"/>
  <c r="R11" i="1"/>
  <c r="R12" i="1"/>
  <c r="R13" i="1"/>
  <c r="R25" i="1"/>
  <c r="R10" i="5"/>
  <c r="S20" i="1"/>
  <c r="S21" i="1"/>
  <c r="S22" i="1"/>
  <c r="S23" i="1"/>
  <c r="S16" i="1"/>
  <c r="S17" i="1"/>
  <c r="T29" i="4"/>
  <c r="T35" i="4"/>
  <c r="T40" i="4"/>
  <c r="S8" i="1"/>
  <c r="S9" i="1"/>
  <c r="S10" i="1"/>
  <c r="S11" i="1"/>
  <c r="S12" i="1"/>
  <c r="S13" i="1"/>
  <c r="S25" i="1"/>
  <c r="S10" i="5"/>
  <c r="T20" i="1"/>
  <c r="T21" i="1"/>
  <c r="T22" i="1"/>
  <c r="T23" i="1"/>
  <c r="T16" i="1"/>
  <c r="T17" i="1"/>
  <c r="U29" i="4"/>
  <c r="U35" i="4"/>
  <c r="U40" i="4"/>
  <c r="T8" i="1"/>
  <c r="T9" i="1"/>
  <c r="T10" i="1"/>
  <c r="T11" i="1"/>
  <c r="T12" i="1"/>
  <c r="T13" i="1"/>
  <c r="T25" i="1"/>
  <c r="T10" i="5"/>
  <c r="V20" i="1"/>
  <c r="V21" i="1"/>
  <c r="V22" i="1"/>
  <c r="V23" i="1"/>
  <c r="V16" i="1"/>
  <c r="V17" i="1"/>
  <c r="V8" i="1"/>
  <c r="V9" i="1"/>
  <c r="V10" i="1"/>
  <c r="V11" i="1"/>
  <c r="V12" i="1"/>
  <c r="V13" i="1"/>
  <c r="V25" i="1"/>
  <c r="V10" i="5"/>
  <c r="W20" i="1"/>
  <c r="W21" i="1"/>
  <c r="W22" i="1"/>
  <c r="W23" i="1"/>
  <c r="W16" i="1"/>
  <c r="W17" i="1"/>
  <c r="W8" i="1"/>
  <c r="W9" i="1"/>
  <c r="W10" i="1"/>
  <c r="W11" i="1"/>
  <c r="W12" i="1"/>
  <c r="W13" i="1"/>
  <c r="W25" i="1"/>
  <c r="W10" i="5"/>
  <c r="X20" i="1"/>
  <c r="X21" i="1"/>
  <c r="X22" i="1"/>
  <c r="X23" i="1"/>
  <c r="X16" i="1"/>
  <c r="X17" i="1"/>
  <c r="X8" i="1"/>
  <c r="X9" i="1"/>
  <c r="X10" i="1"/>
  <c r="X11" i="1"/>
  <c r="X12" i="1"/>
  <c r="X13" i="1"/>
  <c r="X25" i="1"/>
  <c r="X10" i="5"/>
  <c r="Y20" i="1"/>
  <c r="Y21" i="1"/>
  <c r="Y22" i="1"/>
  <c r="Y23" i="1"/>
  <c r="Y16" i="1"/>
  <c r="Y17" i="1"/>
  <c r="Y8" i="1"/>
  <c r="Y9" i="1"/>
  <c r="Y10" i="1"/>
  <c r="Y11" i="1"/>
  <c r="Y12" i="1"/>
  <c r="Y13" i="1"/>
  <c r="Y25" i="1"/>
  <c r="Y10" i="5"/>
  <c r="AA20" i="1"/>
  <c r="AA21" i="1"/>
  <c r="AA22" i="1"/>
  <c r="AA23" i="1"/>
  <c r="AA17" i="1"/>
  <c r="AA25" i="1"/>
  <c r="AA10" i="5"/>
  <c r="AB20" i="1"/>
  <c r="AB21" i="1"/>
  <c r="AB22" i="1"/>
  <c r="AB23" i="1"/>
  <c r="AB17" i="1"/>
  <c r="AB25" i="1"/>
  <c r="AB10" i="5"/>
  <c r="AC20" i="1"/>
  <c r="AC21" i="1"/>
  <c r="AC22" i="1"/>
  <c r="AC23" i="1"/>
  <c r="AC17" i="1"/>
  <c r="AC25" i="1"/>
  <c r="AC10" i="5"/>
  <c r="AD20" i="1"/>
  <c r="AD21" i="1"/>
  <c r="AD22" i="1"/>
  <c r="AD23" i="1"/>
  <c r="AD17" i="1"/>
  <c r="AD25" i="1"/>
  <c r="AD10" i="5"/>
  <c r="AF20" i="1"/>
  <c r="AF21" i="1"/>
  <c r="AF22" i="1"/>
  <c r="AF23" i="1"/>
  <c r="AF17" i="1"/>
  <c r="AF25" i="1"/>
  <c r="AF10" i="5"/>
  <c r="AG20" i="1"/>
  <c r="AG21" i="1"/>
  <c r="AG22" i="1"/>
  <c r="AG23" i="1"/>
  <c r="AG17" i="1"/>
  <c r="AG25" i="1"/>
  <c r="AG10" i="5"/>
  <c r="AH20" i="1"/>
  <c r="AH21" i="1"/>
  <c r="AH22" i="1"/>
  <c r="AH23" i="1"/>
  <c r="AH17" i="1"/>
  <c r="AH25" i="1"/>
  <c r="AH10" i="5"/>
  <c r="AI20" i="1"/>
  <c r="AI21" i="1"/>
  <c r="AI22" i="1"/>
  <c r="AI23" i="1"/>
  <c r="AI17" i="1"/>
  <c r="AI25" i="1"/>
  <c r="AI10" i="5"/>
  <c r="AI29" i="1"/>
  <c r="AH29" i="1"/>
  <c r="AG29" i="1"/>
  <c r="AF29" i="1"/>
  <c r="AE10" i="5"/>
  <c r="AE29" i="1"/>
  <c r="AD29" i="1"/>
  <c r="AC29" i="1"/>
  <c r="AB29" i="1"/>
  <c r="AA29" i="1"/>
  <c r="Z10" i="5"/>
  <c r="Z29" i="1"/>
  <c r="Y29" i="1"/>
  <c r="X29" i="1"/>
  <c r="W29" i="1"/>
  <c r="V29" i="1"/>
  <c r="U10" i="5"/>
  <c r="U29" i="1"/>
  <c r="T29" i="1"/>
  <c r="S29" i="1"/>
  <c r="R29" i="1"/>
  <c r="Q29" i="1"/>
  <c r="P10" i="5"/>
  <c r="P29" i="1"/>
  <c r="O29" i="1"/>
  <c r="N29" i="1"/>
  <c r="M29" i="1"/>
  <c r="L29" i="1"/>
  <c r="K10" i="5"/>
  <c r="K29" i="1"/>
  <c r="J29" i="1"/>
  <c r="I29" i="1"/>
  <c r="H29" i="1"/>
  <c r="G29" i="1"/>
  <c r="F10" i="5"/>
  <c r="F29" i="1"/>
  <c r="E29" i="1"/>
  <c r="D29" i="1"/>
  <c r="C29" i="1"/>
  <c r="B29" i="1"/>
  <c r="AI27" i="1"/>
  <c r="AH27" i="1"/>
  <c r="AG27" i="1"/>
  <c r="AF27" i="1"/>
  <c r="AE27" i="1"/>
  <c r="AD27" i="1"/>
  <c r="AC27" i="1"/>
  <c r="AB27" i="1"/>
  <c r="AA27" i="1"/>
  <c r="Z27" i="1"/>
  <c r="Y27" i="1"/>
  <c r="X27" i="1"/>
  <c r="W27" i="1"/>
  <c r="V27" i="1"/>
  <c r="U27" i="1"/>
  <c r="T27" i="1"/>
  <c r="S27" i="1"/>
  <c r="R27" i="1"/>
  <c r="Q27" i="1"/>
  <c r="P27" i="1"/>
  <c r="O27" i="1"/>
  <c r="N27" i="1"/>
  <c r="M27" i="1"/>
  <c r="L27" i="1"/>
  <c r="K27" i="1"/>
  <c r="J27" i="1"/>
  <c r="I27" i="1"/>
  <c r="H27" i="1"/>
  <c r="G27" i="1"/>
  <c r="F27" i="1"/>
  <c r="E27" i="1"/>
  <c r="D27" i="1"/>
  <c r="C27" i="1"/>
  <c r="AE22" i="1"/>
  <c r="AE21" i="1"/>
  <c r="AE20" i="1"/>
  <c r="AE16" i="1"/>
  <c r="B16" i="1"/>
  <c r="AE12" i="1"/>
  <c r="Z12" i="1"/>
  <c r="U12" i="1"/>
  <c r="P12" i="1"/>
  <c r="K12" i="1"/>
  <c r="F12" i="1"/>
  <c r="AE11" i="1"/>
  <c r="Z11" i="1"/>
  <c r="U11" i="1"/>
  <c r="P11" i="1"/>
  <c r="K11" i="1"/>
  <c r="F11" i="1"/>
  <c r="AE10" i="1"/>
  <c r="Z10" i="1"/>
  <c r="U10" i="1"/>
  <c r="P10" i="1"/>
  <c r="K10" i="1"/>
  <c r="F10" i="1"/>
  <c r="B9" i="1"/>
  <c r="C8" i="4"/>
  <c r="C29" i="4"/>
  <c r="C35" i="4"/>
  <c r="C40" i="4"/>
  <c r="B8" i="1"/>
  <c r="B39" i="5"/>
  <c r="C39" i="5"/>
  <c r="D39" i="5"/>
  <c r="E39" i="5"/>
  <c r="G39" i="5"/>
  <c r="H39" i="5"/>
  <c r="I39" i="5"/>
  <c r="J39" i="5"/>
  <c r="L39" i="5"/>
  <c r="M39" i="5"/>
  <c r="N39" i="5"/>
  <c r="O39" i="5"/>
  <c r="Q39" i="5"/>
  <c r="R39" i="5"/>
  <c r="S39" i="5"/>
  <c r="T39" i="5"/>
  <c r="V39" i="5"/>
  <c r="W39" i="5"/>
  <c r="X39" i="5"/>
  <c r="Y39" i="5"/>
  <c r="AA39" i="5"/>
  <c r="AB39" i="5"/>
  <c r="AC39" i="5"/>
  <c r="AD39" i="5"/>
  <c r="AF39" i="5"/>
  <c r="AG39" i="5"/>
  <c r="AH39" i="5"/>
  <c r="AI39" i="5"/>
  <c r="AI30" i="5"/>
  <c r="AH30" i="5"/>
  <c r="AG30" i="5"/>
  <c r="AF30" i="5"/>
  <c r="AD30" i="5"/>
  <c r="AC30" i="5"/>
  <c r="AB30" i="5"/>
  <c r="AA30" i="5"/>
  <c r="Y30" i="5"/>
  <c r="X30" i="5"/>
  <c r="W30" i="5"/>
  <c r="V30" i="5"/>
  <c r="T30" i="5"/>
  <c r="S30" i="5"/>
  <c r="R30" i="5"/>
  <c r="Q30" i="5"/>
  <c r="O30" i="5"/>
  <c r="N30" i="5"/>
  <c r="M30" i="5"/>
  <c r="L30" i="5"/>
  <c r="J30" i="5"/>
  <c r="I30" i="5"/>
  <c r="H30" i="5"/>
  <c r="G30" i="5"/>
  <c r="E30" i="5"/>
  <c r="D30" i="5"/>
  <c r="C30" i="5"/>
  <c r="B30" i="5"/>
  <c r="AI22" i="5"/>
  <c r="AH22" i="5"/>
  <c r="AG22" i="5"/>
  <c r="AF22" i="5"/>
  <c r="AE22" i="5"/>
  <c r="AD22" i="5"/>
  <c r="AC22" i="5"/>
  <c r="AB22" i="5"/>
  <c r="AA22" i="5"/>
  <c r="Z22" i="5"/>
  <c r="Y22" i="5"/>
  <c r="X22" i="5"/>
  <c r="W22" i="5"/>
  <c r="V22" i="5"/>
  <c r="U22" i="5"/>
  <c r="T22" i="5"/>
  <c r="S22" i="5"/>
  <c r="R22" i="5"/>
  <c r="Q22" i="5"/>
  <c r="Q8" i="4"/>
  <c r="P22" i="5"/>
  <c r="O22" i="5"/>
  <c r="N22" i="5"/>
  <c r="M22" i="5"/>
  <c r="L22" i="5"/>
  <c r="L8" i="4"/>
  <c r="K22" i="5"/>
  <c r="J22" i="5"/>
  <c r="I22" i="5"/>
  <c r="H22" i="5"/>
  <c r="G22" i="5"/>
  <c r="G8" i="4"/>
  <c r="F22" i="5"/>
  <c r="E22" i="5"/>
  <c r="D22" i="5"/>
  <c r="C22" i="5"/>
  <c r="B22" i="5"/>
  <c r="AI20" i="5"/>
  <c r="AH20" i="5"/>
  <c r="AG20" i="5"/>
  <c r="AF20" i="5"/>
  <c r="AE20" i="5"/>
  <c r="AD20" i="5"/>
  <c r="AC20" i="5"/>
  <c r="AB20" i="5"/>
  <c r="AA20" i="5"/>
  <c r="Z20" i="5"/>
  <c r="Y20" i="5"/>
  <c r="X20" i="5"/>
  <c r="W20" i="5"/>
  <c r="V20" i="5"/>
  <c r="U20" i="5"/>
  <c r="T20" i="5"/>
  <c r="S20" i="5"/>
  <c r="R20" i="5"/>
  <c r="Q20" i="5"/>
  <c r="P20" i="5"/>
  <c r="O20" i="5"/>
  <c r="N20" i="5"/>
  <c r="M20" i="5"/>
  <c r="L20" i="5"/>
  <c r="K20" i="5"/>
  <c r="J20" i="5"/>
  <c r="I20" i="5"/>
  <c r="H20" i="5"/>
  <c r="G20" i="5"/>
  <c r="F20" i="5"/>
  <c r="E20" i="5"/>
  <c r="D20" i="5"/>
  <c r="C20" i="5"/>
  <c r="B20" i="5"/>
  <c r="Y15" i="5"/>
  <c r="X15" i="5"/>
  <c r="W15" i="5"/>
  <c r="V15" i="5"/>
  <c r="T15" i="5"/>
  <c r="S15" i="5"/>
  <c r="R15" i="5"/>
  <c r="Q15" i="5"/>
  <c r="O15" i="5"/>
  <c r="N15" i="5"/>
  <c r="M15" i="5"/>
  <c r="L15" i="5"/>
  <c r="J15" i="5"/>
  <c r="I15" i="5"/>
  <c r="H15" i="5"/>
  <c r="G15" i="5"/>
  <c r="E15" i="5"/>
  <c r="D15" i="5"/>
  <c r="C15" i="5"/>
  <c r="B15" i="5"/>
  <c r="AI13" i="5"/>
  <c r="AH13" i="5"/>
  <c r="AG13" i="5"/>
  <c r="AF13" i="5"/>
  <c r="AD13" i="5"/>
  <c r="AC13" i="5"/>
  <c r="AB13" i="5"/>
  <c r="AA13" i="5"/>
  <c r="Y13" i="5"/>
  <c r="X13" i="5"/>
  <c r="W13" i="5"/>
  <c r="V13" i="5"/>
  <c r="T13" i="5"/>
  <c r="S13" i="5"/>
  <c r="R13" i="5"/>
  <c r="Q13" i="5"/>
  <c r="O13" i="5"/>
  <c r="N13" i="5"/>
  <c r="M13" i="5"/>
  <c r="L13" i="5"/>
  <c r="J13" i="5"/>
  <c r="I13" i="5"/>
  <c r="H13" i="5"/>
  <c r="G13" i="5"/>
  <c r="E13" i="5"/>
  <c r="D13" i="5"/>
  <c r="C13" i="5"/>
  <c r="B13" i="5"/>
  <c r="B18" i="5"/>
  <c r="C18" i="5"/>
  <c r="D18" i="5"/>
  <c r="E18" i="5"/>
  <c r="G18" i="5"/>
  <c r="H18" i="5"/>
  <c r="I18" i="5"/>
  <c r="J18" i="5"/>
  <c r="L18" i="5"/>
  <c r="M18" i="5"/>
  <c r="N18" i="5"/>
  <c r="O18" i="5"/>
  <c r="Q18" i="5"/>
  <c r="R18" i="5"/>
  <c r="S18" i="5"/>
  <c r="T18" i="5"/>
  <c r="V18" i="5"/>
  <c r="W18" i="5"/>
  <c r="X18" i="5"/>
  <c r="Y18" i="5"/>
  <c r="AA18" i="5"/>
  <c r="AB18" i="5"/>
  <c r="AC18" i="5"/>
  <c r="AD18" i="5"/>
  <c r="AD24" i="5"/>
  <c r="AD16" i="5"/>
  <c r="AD25" i="5"/>
  <c r="AE25" i="5"/>
  <c r="Y24" i="5"/>
  <c r="Y16" i="5"/>
  <c r="Y25" i="5"/>
  <c r="Z25" i="5"/>
  <c r="T24" i="5"/>
  <c r="T16" i="5"/>
  <c r="T25" i="5"/>
  <c r="U25" i="5"/>
  <c r="V33" i="1"/>
  <c r="W33" i="1"/>
  <c r="X33" i="1"/>
  <c r="Y33" i="1"/>
  <c r="Z33" i="1"/>
  <c r="Q33" i="1"/>
  <c r="R33" i="1"/>
  <c r="S33" i="1"/>
  <c r="T33" i="1"/>
  <c r="U33" i="1"/>
  <c r="AF31" i="4"/>
  <c r="AA17" i="4"/>
  <c r="AA26" i="4"/>
  <c r="AA29" i="4"/>
  <c r="AA31" i="4"/>
  <c r="V31" i="4"/>
  <c r="AF43" i="4"/>
  <c r="Q29" i="4"/>
  <c r="Q35" i="4"/>
  <c r="Q40" i="4"/>
  <c r="Q42" i="4"/>
  <c r="V43" i="4"/>
  <c r="AD41" i="5"/>
  <c r="AE41" i="5"/>
  <c r="Y41" i="5"/>
  <c r="Z41" i="5"/>
  <c r="T41" i="5"/>
  <c r="U41" i="5"/>
  <c r="AF14" i="4"/>
  <c r="AA14" i="4"/>
  <c r="V14" i="4"/>
  <c r="AA18" i="3"/>
  <c r="AB18" i="3"/>
  <c r="AC18" i="3"/>
  <c r="AD18" i="3"/>
  <c r="AE18" i="3"/>
  <c r="AF18" i="3"/>
  <c r="AG18" i="3"/>
  <c r="AH18" i="3"/>
  <c r="AI18" i="3"/>
  <c r="AA13" i="3"/>
  <c r="AB13" i="3"/>
  <c r="S13" i="3"/>
  <c r="X13" i="3"/>
  <c r="AC13" i="3"/>
  <c r="AD13" i="3"/>
  <c r="AE13" i="3"/>
  <c r="AF13" i="3"/>
  <c r="AG13" i="3"/>
  <c r="AH13" i="3"/>
  <c r="AI13" i="3"/>
  <c r="AI9" i="3"/>
  <c r="AI21" i="3"/>
  <c r="AH9" i="3"/>
  <c r="AH21" i="3"/>
  <c r="AG9" i="3"/>
  <c r="AG21" i="3"/>
  <c r="AF9" i="3"/>
  <c r="AF21" i="3"/>
  <c r="AE9" i="3"/>
  <c r="AE21" i="3"/>
  <c r="AD9" i="3"/>
  <c r="AD21" i="3"/>
  <c r="AC9" i="3"/>
  <c r="AC21" i="3"/>
  <c r="AB9" i="3"/>
  <c r="AB21" i="3"/>
  <c r="AA9" i="3"/>
  <c r="AA21" i="3"/>
  <c r="Z18" i="3"/>
  <c r="Z13" i="3"/>
  <c r="Z9" i="3"/>
  <c r="Z21" i="3"/>
  <c r="Y9" i="3"/>
  <c r="Y21" i="3"/>
  <c r="X9" i="3"/>
  <c r="X21" i="3"/>
  <c r="W9" i="3"/>
  <c r="W21" i="3"/>
  <c r="V9" i="3"/>
  <c r="V21" i="3"/>
  <c r="U18" i="3"/>
  <c r="U13" i="3"/>
  <c r="U9" i="3"/>
  <c r="U21" i="3"/>
  <c r="T9" i="3"/>
  <c r="T21" i="3"/>
  <c r="S9" i="3"/>
  <c r="S21" i="3"/>
  <c r="R9" i="3"/>
  <c r="R21" i="3"/>
  <c r="Q9" i="3"/>
  <c r="Q21" i="3"/>
  <c r="P18" i="3"/>
  <c r="P13" i="3"/>
  <c r="P9" i="3"/>
  <c r="P21" i="3"/>
  <c r="O9" i="3"/>
  <c r="O21" i="3"/>
  <c r="N9" i="3"/>
  <c r="N21" i="3"/>
  <c r="M9" i="3"/>
  <c r="M21" i="3"/>
  <c r="L9" i="3"/>
  <c r="L21" i="3"/>
  <c r="K18" i="3"/>
  <c r="K13" i="3"/>
  <c r="K9" i="3"/>
  <c r="K21" i="3"/>
  <c r="J9" i="3"/>
  <c r="J21" i="3"/>
  <c r="I9" i="3"/>
  <c r="I21" i="3"/>
  <c r="H9" i="3"/>
  <c r="H21" i="3"/>
  <c r="G9" i="3"/>
  <c r="G21" i="3"/>
  <c r="F18" i="3"/>
  <c r="F13" i="3"/>
  <c r="F9" i="3"/>
  <c r="F21" i="3"/>
  <c r="E9" i="3"/>
  <c r="E21" i="3"/>
  <c r="D9" i="3"/>
  <c r="D21" i="3"/>
  <c r="C9" i="3"/>
  <c r="C21" i="3"/>
  <c r="B9" i="3"/>
  <c r="B21" i="3"/>
  <c r="AD20" i="3"/>
  <c r="AC20" i="3"/>
  <c r="AB20" i="3"/>
  <c r="AA20" i="3"/>
  <c r="Y20" i="3"/>
  <c r="X20" i="3"/>
  <c r="W20" i="3"/>
  <c r="V20" i="3"/>
  <c r="T20" i="3"/>
  <c r="S20" i="3"/>
  <c r="R20" i="3"/>
  <c r="Q20" i="3"/>
  <c r="O20" i="3"/>
  <c r="N20" i="3"/>
  <c r="M20" i="3"/>
  <c r="L20" i="3"/>
  <c r="J20" i="3"/>
  <c r="I20" i="3"/>
  <c r="H20" i="3"/>
  <c r="G20" i="3"/>
  <c r="E20" i="3"/>
  <c r="D20" i="3"/>
  <c r="C20" i="3"/>
  <c r="AE19" i="3"/>
  <c r="Z19" i="3"/>
  <c r="Y19" i="3"/>
  <c r="X19" i="3"/>
  <c r="W19" i="3"/>
  <c r="V19" i="3"/>
  <c r="U19" i="3"/>
  <c r="T19" i="3"/>
  <c r="S19" i="3"/>
  <c r="R19" i="3"/>
  <c r="Q19" i="3"/>
  <c r="P19" i="3"/>
  <c r="O19" i="3"/>
  <c r="N19" i="3"/>
  <c r="M19" i="3"/>
  <c r="L19" i="3"/>
  <c r="K19" i="3"/>
  <c r="J19" i="3"/>
  <c r="I19" i="3"/>
  <c r="H19" i="3"/>
  <c r="G19" i="3"/>
  <c r="AI16" i="3"/>
  <c r="AH16" i="3"/>
  <c r="AG16" i="3"/>
  <c r="AF16" i="3"/>
  <c r="AE16" i="3"/>
  <c r="AD16" i="3"/>
  <c r="AC16" i="3"/>
  <c r="AB16" i="3"/>
  <c r="AA16" i="3"/>
  <c r="Z16" i="3"/>
  <c r="Y16" i="3"/>
  <c r="X16" i="3"/>
  <c r="W16" i="3"/>
  <c r="V16" i="3"/>
  <c r="U16" i="3"/>
  <c r="T16" i="3"/>
  <c r="S16" i="3"/>
  <c r="R16" i="3"/>
  <c r="Q16" i="3"/>
  <c r="P16" i="3"/>
  <c r="O16" i="3"/>
  <c r="N16" i="3"/>
  <c r="M16" i="3"/>
  <c r="L16" i="3"/>
  <c r="K16" i="3"/>
  <c r="J16" i="3"/>
  <c r="I16" i="3"/>
  <c r="H16" i="3"/>
  <c r="G16" i="3"/>
  <c r="F16" i="3"/>
  <c r="E16" i="3"/>
  <c r="D16" i="3"/>
  <c r="C16" i="3"/>
  <c r="B16" i="3"/>
  <c r="AD15" i="3"/>
  <c r="AC15" i="3"/>
  <c r="AB15" i="3"/>
  <c r="AA15" i="3"/>
  <c r="Y15" i="3"/>
  <c r="X15" i="3"/>
  <c r="W15" i="3"/>
  <c r="V15" i="3"/>
  <c r="T15" i="3"/>
  <c r="S15" i="3"/>
  <c r="R15" i="3"/>
  <c r="Q15" i="3"/>
  <c r="O15" i="3"/>
  <c r="N15" i="3"/>
  <c r="M15" i="3"/>
  <c r="L15" i="3"/>
  <c r="J15" i="3"/>
  <c r="I15" i="3"/>
  <c r="H15" i="3"/>
  <c r="G15" i="3"/>
  <c r="E15" i="3"/>
  <c r="D15" i="3"/>
  <c r="C15" i="3"/>
  <c r="AE14" i="3"/>
  <c r="Z14" i="3"/>
  <c r="Y14" i="3"/>
  <c r="X14" i="3"/>
  <c r="W14" i="3"/>
  <c r="V14" i="3"/>
  <c r="U14" i="3"/>
  <c r="T14" i="3"/>
  <c r="S14" i="3"/>
  <c r="R14" i="3"/>
  <c r="Q14" i="3"/>
  <c r="P14" i="3"/>
  <c r="O14" i="3"/>
  <c r="N14" i="3"/>
  <c r="M14" i="3"/>
  <c r="L14" i="3"/>
  <c r="K14" i="3"/>
  <c r="J14" i="3"/>
  <c r="I14" i="3"/>
  <c r="H14" i="3"/>
  <c r="G14" i="3"/>
  <c r="AD11" i="3"/>
  <c r="AC11" i="3"/>
  <c r="AB11" i="3"/>
  <c r="AA11" i="3"/>
  <c r="Y11" i="3"/>
  <c r="X11" i="3"/>
  <c r="W11" i="3"/>
  <c r="V11" i="3"/>
  <c r="T11" i="3"/>
  <c r="S11" i="3"/>
  <c r="R11" i="3"/>
  <c r="Q11" i="3"/>
  <c r="O11" i="3"/>
  <c r="N11" i="3"/>
  <c r="M11" i="3"/>
  <c r="L11" i="3"/>
  <c r="J11" i="3"/>
  <c r="I11" i="3"/>
  <c r="H11" i="3"/>
  <c r="G11" i="3"/>
  <c r="E11" i="3"/>
  <c r="D11" i="3"/>
  <c r="C11" i="3"/>
  <c r="AI10" i="3"/>
  <c r="AH10" i="3"/>
  <c r="AG10" i="3"/>
  <c r="AF10" i="3"/>
  <c r="AE10" i="3"/>
  <c r="AD10" i="3"/>
  <c r="AC10" i="3"/>
  <c r="AB10" i="3"/>
  <c r="AA10" i="3"/>
  <c r="Z10" i="3"/>
  <c r="Y10" i="3"/>
  <c r="X10" i="3"/>
  <c r="W10" i="3"/>
  <c r="V10" i="3"/>
  <c r="U10" i="3"/>
  <c r="T10" i="3"/>
  <c r="S10" i="3"/>
  <c r="R10" i="3"/>
  <c r="Q10" i="3"/>
  <c r="P10" i="3"/>
  <c r="O10" i="3"/>
  <c r="N10" i="3"/>
  <c r="M10" i="3"/>
  <c r="L10" i="3"/>
  <c r="K10" i="3"/>
  <c r="J10" i="3"/>
  <c r="I10" i="3"/>
  <c r="H10" i="3"/>
  <c r="G10" i="3"/>
  <c r="AI5" i="3"/>
  <c r="AH5" i="3"/>
  <c r="AG5" i="3"/>
  <c r="AA5" i="3"/>
  <c r="V5" i="3"/>
  <c r="U5" i="3"/>
  <c r="Q5" i="3"/>
  <c r="P5" i="3"/>
  <c r="L5" i="3"/>
  <c r="K5" i="3"/>
  <c r="G5" i="3"/>
  <c r="F5" i="3"/>
  <c r="B5" i="3"/>
  <c r="AF44" i="4"/>
  <c r="AA44" i="4"/>
  <c r="V44" i="4"/>
  <c r="Q44" i="4"/>
  <c r="AJ43" i="4"/>
  <c r="AI43" i="4"/>
  <c r="AH43" i="4"/>
  <c r="AF33" i="4"/>
  <c r="AG43" i="4"/>
  <c r="AE42" i="4"/>
  <c r="Z42" i="4"/>
  <c r="AE43" i="4"/>
  <c r="AD42" i="4"/>
  <c r="Y42" i="4"/>
  <c r="AD43" i="4"/>
  <c r="AC42" i="4"/>
  <c r="X42" i="4"/>
  <c r="AC43" i="4"/>
  <c r="AB42" i="4"/>
  <c r="W42" i="4"/>
  <c r="AB43" i="4"/>
  <c r="V17" i="4"/>
  <c r="V19" i="4"/>
  <c r="V21" i="4"/>
  <c r="V23" i="4"/>
  <c r="V26" i="4"/>
  <c r="V33" i="4"/>
  <c r="U26" i="4"/>
  <c r="U42" i="4"/>
  <c r="Z43" i="4"/>
  <c r="T26" i="4"/>
  <c r="T42" i="4"/>
  <c r="Y43" i="4"/>
  <c r="S26" i="4"/>
  <c r="S42" i="4"/>
  <c r="X43" i="4"/>
  <c r="R26" i="4"/>
  <c r="R42" i="4"/>
  <c r="W43" i="4"/>
  <c r="Q17" i="4"/>
  <c r="Q19" i="4"/>
  <c r="Q21" i="4"/>
  <c r="Q23" i="4"/>
  <c r="Q26" i="4"/>
  <c r="Q33" i="4"/>
  <c r="P26" i="4"/>
  <c r="P42" i="4"/>
  <c r="U43" i="4"/>
  <c r="O26" i="4"/>
  <c r="O42" i="4"/>
  <c r="T43" i="4"/>
  <c r="N26" i="4"/>
  <c r="N42" i="4"/>
  <c r="S43" i="4"/>
  <c r="M26" i="4"/>
  <c r="M42" i="4"/>
  <c r="R43" i="4"/>
  <c r="L17" i="4"/>
  <c r="L19" i="4"/>
  <c r="L21" i="4"/>
  <c r="L23" i="4"/>
  <c r="L26" i="4"/>
  <c r="L29" i="4"/>
  <c r="L33" i="4"/>
  <c r="L35" i="4"/>
  <c r="L40" i="4"/>
  <c r="L42" i="4"/>
  <c r="Q43" i="4"/>
  <c r="K26" i="4"/>
  <c r="K42" i="4"/>
  <c r="P43" i="4"/>
  <c r="J26" i="4"/>
  <c r="J42" i="4"/>
  <c r="O43" i="4"/>
  <c r="I26" i="4"/>
  <c r="I42" i="4"/>
  <c r="N43" i="4"/>
  <c r="H26" i="4"/>
  <c r="H42" i="4"/>
  <c r="M43" i="4"/>
  <c r="G17" i="4"/>
  <c r="G19" i="4"/>
  <c r="G21" i="4"/>
  <c r="G23" i="4"/>
  <c r="G26" i="4"/>
  <c r="G29" i="4"/>
  <c r="G33" i="4"/>
  <c r="G35" i="4"/>
  <c r="G40" i="4"/>
  <c r="G42" i="4"/>
  <c r="L43" i="4"/>
  <c r="F26" i="4"/>
  <c r="F42" i="4"/>
  <c r="K43" i="4"/>
  <c r="E26" i="4"/>
  <c r="E42" i="4"/>
  <c r="J43" i="4"/>
  <c r="D26" i="4"/>
  <c r="D42" i="4"/>
  <c r="I43" i="4"/>
  <c r="C26" i="4"/>
  <c r="C42" i="4"/>
  <c r="H43" i="4"/>
  <c r="AJ41" i="4"/>
  <c r="AI41" i="4"/>
  <c r="AH41" i="4"/>
  <c r="AG41" i="4"/>
  <c r="AF41" i="4"/>
  <c r="AE41" i="4"/>
  <c r="AD41" i="4"/>
  <c r="AC41" i="4"/>
  <c r="AB41" i="4"/>
  <c r="AA41" i="4"/>
  <c r="Z41" i="4"/>
  <c r="Y41" i="4"/>
  <c r="X41" i="4"/>
  <c r="W41" i="4"/>
  <c r="V41" i="4"/>
  <c r="U41" i="4"/>
  <c r="T41" i="4"/>
  <c r="S41" i="4"/>
  <c r="R41" i="4"/>
  <c r="Q41" i="4"/>
  <c r="P41" i="4"/>
  <c r="O41" i="4"/>
  <c r="N41" i="4"/>
  <c r="M41" i="4"/>
  <c r="L41" i="4"/>
  <c r="K41" i="4"/>
  <c r="J41" i="4"/>
  <c r="I41" i="4"/>
  <c r="H41" i="4"/>
  <c r="G41" i="4"/>
  <c r="F41" i="4"/>
  <c r="E41" i="4"/>
  <c r="D41" i="4"/>
  <c r="C41" i="4"/>
  <c r="AF38" i="4"/>
  <c r="AA37" i="4"/>
  <c r="AA12" i="4"/>
  <c r="AA19" i="4"/>
  <c r="AA21" i="4"/>
  <c r="AA23" i="4"/>
  <c r="AA33" i="4"/>
  <c r="AA35" i="4"/>
  <c r="AA38" i="4"/>
  <c r="Z38" i="4"/>
  <c r="Y38" i="4"/>
  <c r="X38" i="4"/>
  <c r="W38" i="4"/>
  <c r="V38" i="4"/>
  <c r="U38" i="4"/>
  <c r="T38" i="4"/>
  <c r="S38" i="4"/>
  <c r="R38" i="4"/>
  <c r="Q38" i="4"/>
  <c r="P38" i="4"/>
  <c r="O38" i="4"/>
  <c r="N38" i="4"/>
  <c r="M38" i="4"/>
  <c r="L38" i="4"/>
  <c r="K38" i="4"/>
  <c r="J38" i="4"/>
  <c r="I38" i="4"/>
  <c r="H38" i="4"/>
  <c r="G38" i="4"/>
  <c r="F38" i="4"/>
  <c r="E38" i="4"/>
  <c r="D38" i="4"/>
  <c r="C38" i="4"/>
  <c r="AJ36" i="4"/>
  <c r="AI36" i="4"/>
  <c r="AH36" i="4"/>
  <c r="AG36" i="4"/>
  <c r="AF36" i="4"/>
  <c r="AE36" i="4"/>
  <c r="AD36" i="4"/>
  <c r="AC36" i="4"/>
  <c r="AB36" i="4"/>
  <c r="AA36" i="4"/>
  <c r="Z36" i="4"/>
  <c r="Y36" i="4"/>
  <c r="X36" i="4"/>
  <c r="W36" i="4"/>
  <c r="V36" i="4"/>
  <c r="U36" i="4"/>
  <c r="T36" i="4"/>
  <c r="S36" i="4"/>
  <c r="R36" i="4"/>
  <c r="Q36" i="4"/>
  <c r="P36" i="4"/>
  <c r="O36" i="4"/>
  <c r="N36" i="4"/>
  <c r="M36" i="4"/>
  <c r="L36" i="4"/>
  <c r="K36" i="4"/>
  <c r="J36" i="4"/>
  <c r="I36" i="4"/>
  <c r="H36" i="4"/>
  <c r="G36" i="4"/>
  <c r="F36" i="4"/>
  <c r="E36" i="4"/>
  <c r="D36" i="4"/>
  <c r="C36" i="4"/>
  <c r="AJ34" i="4"/>
  <c r="AI34" i="4"/>
  <c r="AH34" i="4"/>
  <c r="AG34" i="4"/>
  <c r="AF34" i="4"/>
  <c r="AE34" i="4"/>
  <c r="AD34" i="4"/>
  <c r="AC34" i="4"/>
  <c r="AB34" i="4"/>
  <c r="AA34" i="4"/>
  <c r="Z34" i="4"/>
  <c r="Y34" i="4"/>
  <c r="X34" i="4"/>
  <c r="W34" i="4"/>
  <c r="V34" i="4"/>
  <c r="U34" i="4"/>
  <c r="T34" i="4"/>
  <c r="S34" i="4"/>
  <c r="R34" i="4"/>
  <c r="Q34" i="4"/>
  <c r="P34" i="4"/>
  <c r="O34" i="4"/>
  <c r="N34" i="4"/>
  <c r="M34" i="4"/>
  <c r="L34" i="4"/>
  <c r="K34" i="4"/>
  <c r="J34" i="4"/>
  <c r="I34" i="4"/>
  <c r="H34" i="4"/>
  <c r="G34" i="4"/>
  <c r="F34" i="4"/>
  <c r="E34" i="4"/>
  <c r="D34" i="4"/>
  <c r="C34" i="4"/>
  <c r="AJ31" i="4"/>
  <c r="AJ32" i="4"/>
  <c r="AI31" i="4"/>
  <c r="AI32" i="4"/>
  <c r="AH31" i="4"/>
  <c r="AH32" i="4"/>
  <c r="AG31" i="4"/>
  <c r="AG32" i="4"/>
  <c r="AF32" i="4"/>
  <c r="AE31" i="4"/>
  <c r="AE32" i="4"/>
  <c r="AD31" i="4"/>
  <c r="AD32" i="4"/>
  <c r="AC31" i="4"/>
  <c r="AC32" i="4"/>
  <c r="AB31" i="4"/>
  <c r="AB32" i="4"/>
  <c r="AA32" i="4"/>
  <c r="Z31" i="4"/>
  <c r="Z32" i="4"/>
  <c r="Y31" i="4"/>
  <c r="Y32" i="4"/>
  <c r="X31" i="4"/>
  <c r="X32" i="4"/>
  <c r="W31" i="4"/>
  <c r="W32" i="4"/>
  <c r="V32" i="4"/>
  <c r="U31" i="4"/>
  <c r="U32" i="4"/>
  <c r="T31" i="4"/>
  <c r="T32" i="4"/>
  <c r="S31" i="4"/>
  <c r="S32" i="4"/>
  <c r="R31" i="4"/>
  <c r="R32" i="4"/>
  <c r="Q31" i="4"/>
  <c r="Q32" i="4"/>
  <c r="P31" i="4"/>
  <c r="P32" i="4"/>
  <c r="O31" i="4"/>
  <c r="O32" i="4"/>
  <c r="N31" i="4"/>
  <c r="N32" i="4"/>
  <c r="M31" i="4"/>
  <c r="M32" i="4"/>
  <c r="L31" i="4"/>
  <c r="L32" i="4"/>
  <c r="K31" i="4"/>
  <c r="K32" i="4"/>
  <c r="J31" i="4"/>
  <c r="J32" i="4"/>
  <c r="I31" i="4"/>
  <c r="I32" i="4"/>
  <c r="H31" i="4"/>
  <c r="H32" i="4"/>
  <c r="G31" i="4"/>
  <c r="G32" i="4"/>
  <c r="F31" i="4"/>
  <c r="F32" i="4"/>
  <c r="E31" i="4"/>
  <c r="E32" i="4"/>
  <c r="D31" i="4"/>
  <c r="D32" i="4"/>
  <c r="C31" i="4"/>
  <c r="C32" i="4"/>
  <c r="AJ30" i="4"/>
  <c r="AI30" i="4"/>
  <c r="AH30" i="4"/>
  <c r="AG30" i="4"/>
  <c r="AF30" i="4"/>
  <c r="AE30" i="4"/>
  <c r="AD30" i="4"/>
  <c r="AC30" i="4"/>
  <c r="AB30" i="4"/>
  <c r="AA30" i="4"/>
  <c r="Z30" i="4"/>
  <c r="Y30" i="4"/>
  <c r="X30" i="4"/>
  <c r="W30" i="4"/>
  <c r="V30" i="4"/>
  <c r="U30" i="4"/>
  <c r="T30" i="4"/>
  <c r="S30" i="4"/>
  <c r="R30" i="4"/>
  <c r="Q30" i="4"/>
  <c r="P30" i="4"/>
  <c r="O30" i="4"/>
  <c r="N30" i="4"/>
  <c r="M30" i="4"/>
  <c r="L30" i="4"/>
  <c r="K30" i="4"/>
  <c r="J30" i="4"/>
  <c r="I30" i="4"/>
  <c r="H30" i="4"/>
  <c r="G30" i="4"/>
  <c r="F30" i="4"/>
  <c r="E30" i="4"/>
  <c r="D30" i="4"/>
  <c r="C30" i="4"/>
  <c r="AJ28" i="4"/>
  <c r="AI28" i="4"/>
  <c r="AH28" i="4"/>
  <c r="AG28" i="4"/>
  <c r="AF28" i="4"/>
  <c r="AE28" i="4"/>
  <c r="AD28" i="4"/>
  <c r="AC28" i="4"/>
  <c r="AB28" i="4"/>
  <c r="AJ27" i="4"/>
  <c r="AI27" i="4"/>
  <c r="AH27" i="4"/>
  <c r="AG27" i="4"/>
  <c r="AF27" i="4"/>
  <c r="AE27" i="4"/>
  <c r="AD27" i="4"/>
  <c r="AC27" i="4"/>
  <c r="AB27" i="4"/>
  <c r="AA27" i="4"/>
  <c r="Z27" i="4"/>
  <c r="Y27" i="4"/>
  <c r="X27" i="4"/>
  <c r="W27" i="4"/>
  <c r="V27" i="4"/>
  <c r="U27" i="4"/>
  <c r="T27" i="4"/>
  <c r="S27" i="4"/>
  <c r="R27" i="4"/>
  <c r="Q27" i="4"/>
  <c r="P27" i="4"/>
  <c r="O27" i="4"/>
  <c r="N27" i="4"/>
  <c r="M27" i="4"/>
  <c r="L27" i="4"/>
  <c r="K27" i="4"/>
  <c r="J27" i="4"/>
  <c r="I27" i="4"/>
  <c r="H27" i="4"/>
  <c r="G27" i="4"/>
  <c r="F27" i="4"/>
  <c r="E27" i="4"/>
  <c r="D27" i="4"/>
  <c r="C27" i="4"/>
  <c r="AF24" i="4"/>
  <c r="AA24" i="4"/>
  <c r="Z24" i="4"/>
  <c r="Y24" i="4"/>
  <c r="X24" i="4"/>
  <c r="W24" i="4"/>
  <c r="V24" i="4"/>
  <c r="U24" i="4"/>
  <c r="T24" i="4"/>
  <c r="S24" i="4"/>
  <c r="R24" i="4"/>
  <c r="Q24" i="4"/>
  <c r="P24" i="4"/>
  <c r="O24" i="4"/>
  <c r="N24" i="4"/>
  <c r="M24" i="4"/>
  <c r="L24" i="4"/>
  <c r="K24" i="4"/>
  <c r="J24" i="4"/>
  <c r="I24" i="4"/>
  <c r="H24" i="4"/>
  <c r="G24" i="4"/>
  <c r="F24" i="4"/>
  <c r="E24" i="4"/>
  <c r="D24" i="4"/>
  <c r="C24" i="4"/>
  <c r="AF22" i="4"/>
  <c r="AA22" i="4"/>
  <c r="Z22" i="4"/>
  <c r="Y22" i="4"/>
  <c r="X22" i="4"/>
  <c r="W22" i="4"/>
  <c r="V22" i="4"/>
  <c r="U22" i="4"/>
  <c r="T22" i="4"/>
  <c r="S22" i="4"/>
  <c r="R22" i="4"/>
  <c r="Q22" i="4"/>
  <c r="P22" i="4"/>
  <c r="O22" i="4"/>
  <c r="N22" i="4"/>
  <c r="M22" i="4"/>
  <c r="L22" i="4"/>
  <c r="K22" i="4"/>
  <c r="J22" i="4"/>
  <c r="I22" i="4"/>
  <c r="H22" i="4"/>
  <c r="G22" i="4"/>
  <c r="F22" i="4"/>
  <c r="E22" i="4"/>
  <c r="D22" i="4"/>
  <c r="C22" i="4"/>
  <c r="AF20" i="4"/>
  <c r="AA20" i="4"/>
  <c r="Z20" i="4"/>
  <c r="Y20" i="4"/>
  <c r="X20" i="4"/>
  <c r="W20" i="4"/>
  <c r="V20" i="4"/>
  <c r="U20" i="4"/>
  <c r="T20" i="4"/>
  <c r="S20" i="4"/>
  <c r="R20" i="4"/>
  <c r="Q20" i="4"/>
  <c r="P20" i="4"/>
  <c r="O20" i="4"/>
  <c r="N20" i="4"/>
  <c r="M20" i="4"/>
  <c r="L20" i="4"/>
  <c r="K20" i="4"/>
  <c r="J20" i="4"/>
  <c r="I20" i="4"/>
  <c r="H20" i="4"/>
  <c r="G20" i="4"/>
  <c r="F20" i="4"/>
  <c r="E20" i="4"/>
  <c r="D20" i="4"/>
  <c r="C20" i="4"/>
  <c r="AF18" i="4"/>
  <c r="AA18" i="4"/>
  <c r="Z18" i="4"/>
  <c r="Y18" i="4"/>
  <c r="X18" i="4"/>
  <c r="W18" i="4"/>
  <c r="V18" i="4"/>
  <c r="U18" i="4"/>
  <c r="T18" i="4"/>
  <c r="S18" i="4"/>
  <c r="R18" i="4"/>
  <c r="Q18" i="4"/>
  <c r="P18" i="4"/>
  <c r="O18" i="4"/>
  <c r="N18" i="4"/>
  <c r="M18" i="4"/>
  <c r="L18" i="4"/>
  <c r="K18" i="4"/>
  <c r="J18" i="4"/>
  <c r="I18" i="4"/>
  <c r="H18" i="4"/>
  <c r="G18" i="4"/>
  <c r="F18" i="4"/>
  <c r="E18" i="4"/>
  <c r="D18" i="4"/>
  <c r="C18" i="4"/>
  <c r="AJ14" i="4"/>
  <c r="AJ15" i="4"/>
  <c r="AI14" i="4"/>
  <c r="AI15" i="4"/>
  <c r="AH14" i="4"/>
  <c r="AH15" i="4"/>
  <c r="AG14" i="4"/>
  <c r="AG15" i="4"/>
  <c r="AF15" i="4"/>
  <c r="AE14" i="4"/>
  <c r="AE15" i="4"/>
  <c r="AD14" i="4"/>
  <c r="AD15" i="4"/>
  <c r="AC14" i="4"/>
  <c r="AC15" i="4"/>
  <c r="AB14" i="4"/>
  <c r="AB15" i="4"/>
  <c r="AA15" i="4"/>
  <c r="Z14" i="4"/>
  <c r="Z15" i="4"/>
  <c r="Y14" i="4"/>
  <c r="Y15" i="4"/>
  <c r="X14" i="4"/>
  <c r="X15" i="4"/>
  <c r="W14" i="4"/>
  <c r="W15" i="4"/>
  <c r="V15" i="4"/>
  <c r="U14" i="4"/>
  <c r="U15" i="4"/>
  <c r="T14" i="4"/>
  <c r="T15" i="4"/>
  <c r="S14" i="4"/>
  <c r="S15" i="4"/>
  <c r="R14" i="4"/>
  <c r="R15" i="4"/>
  <c r="Q14" i="4"/>
  <c r="Q15" i="4"/>
  <c r="P14" i="4"/>
  <c r="P15" i="4"/>
  <c r="O14" i="4"/>
  <c r="O15" i="4"/>
  <c r="N14" i="4"/>
  <c r="N15" i="4"/>
  <c r="M14" i="4"/>
  <c r="M15" i="4"/>
  <c r="L14" i="4"/>
  <c r="L15" i="4"/>
  <c r="K14" i="4"/>
  <c r="K15" i="4"/>
  <c r="J14" i="4"/>
  <c r="J15" i="4"/>
  <c r="I14" i="4"/>
  <c r="I15" i="4"/>
  <c r="H14" i="4"/>
  <c r="H15" i="4"/>
  <c r="G14" i="4"/>
  <c r="G15" i="4"/>
  <c r="F14" i="4"/>
  <c r="F15" i="4"/>
  <c r="E14" i="4"/>
  <c r="E15" i="4"/>
  <c r="D14" i="4"/>
  <c r="D15" i="4"/>
  <c r="C14" i="4"/>
  <c r="C15" i="4"/>
  <c r="AF13" i="4"/>
  <c r="AA13" i="4"/>
  <c r="Z13" i="4"/>
  <c r="Y13" i="4"/>
  <c r="X13" i="4"/>
  <c r="W13" i="4"/>
  <c r="V13" i="4"/>
  <c r="U13" i="4"/>
  <c r="T13" i="4"/>
  <c r="S13" i="4"/>
  <c r="R13" i="4"/>
  <c r="Q13" i="4"/>
  <c r="P13" i="4"/>
  <c r="O13" i="4"/>
  <c r="N13" i="4"/>
  <c r="M13" i="4"/>
  <c r="L13" i="4"/>
  <c r="K13" i="4"/>
  <c r="J13" i="4"/>
  <c r="I13" i="4"/>
  <c r="H13" i="4"/>
  <c r="G13" i="4"/>
  <c r="F13" i="4"/>
  <c r="E13" i="4"/>
  <c r="D13" i="4"/>
  <c r="C13" i="4"/>
  <c r="AE10" i="4"/>
  <c r="AD10" i="4"/>
  <c r="AC10" i="4"/>
  <c r="AB10" i="4"/>
  <c r="Z10" i="4"/>
  <c r="Y10" i="4"/>
  <c r="X10" i="4"/>
  <c r="W10" i="4"/>
  <c r="U10" i="4"/>
  <c r="T10" i="4"/>
  <c r="S10" i="4"/>
  <c r="R10" i="4"/>
  <c r="P10" i="4"/>
  <c r="O10" i="4"/>
  <c r="N10" i="4"/>
  <c r="M10" i="4"/>
  <c r="K10" i="4"/>
  <c r="J10" i="4"/>
  <c r="I10" i="4"/>
  <c r="H10" i="4"/>
  <c r="F10" i="4"/>
  <c r="E10" i="4"/>
  <c r="D10" i="4"/>
  <c r="AE9" i="4"/>
  <c r="AD9" i="4"/>
  <c r="AC9" i="4"/>
  <c r="AB9" i="4"/>
  <c r="AA9" i="4"/>
  <c r="Z9" i="4"/>
  <c r="Y9" i="4"/>
  <c r="X9" i="4"/>
  <c r="W9" i="4"/>
  <c r="V9" i="4"/>
  <c r="U9" i="4"/>
  <c r="T9" i="4"/>
  <c r="S9" i="4"/>
  <c r="R9" i="4"/>
  <c r="Q9" i="4"/>
  <c r="P9" i="4"/>
  <c r="O9" i="4"/>
  <c r="N9" i="4"/>
  <c r="M9" i="4"/>
  <c r="L9" i="4"/>
  <c r="K9" i="4"/>
  <c r="J9" i="4"/>
  <c r="I9" i="4"/>
  <c r="H9" i="4"/>
  <c r="AB6" i="4"/>
  <c r="R6" i="4"/>
  <c r="M6" i="4"/>
  <c r="H6" i="4"/>
  <c r="C6" i="4"/>
  <c r="AI41" i="5"/>
  <c r="AI35" i="5"/>
  <c r="AI32" i="5"/>
  <c r="AI36" i="5"/>
  <c r="AI43" i="5"/>
  <c r="AF18" i="5"/>
  <c r="AG18" i="5"/>
  <c r="AH18" i="5"/>
  <c r="AI18" i="5"/>
  <c r="AI24" i="5"/>
  <c r="AI16" i="5"/>
  <c r="AI25" i="5"/>
  <c r="AI45" i="5"/>
  <c r="AH41" i="5"/>
  <c r="AH35" i="5"/>
  <c r="AH32" i="5"/>
  <c r="AH36" i="5"/>
  <c r="AH43" i="5"/>
  <c r="AH24" i="5"/>
  <c r="AH16" i="5"/>
  <c r="AH25" i="5"/>
  <c r="AH45" i="5"/>
  <c r="AG41" i="5"/>
  <c r="AG35" i="5"/>
  <c r="AG32" i="5"/>
  <c r="AG36" i="5"/>
  <c r="AG43" i="5"/>
  <c r="AG24" i="5"/>
  <c r="AG16" i="5"/>
  <c r="AG25" i="5"/>
  <c r="AG45" i="5"/>
  <c r="AF41" i="5"/>
  <c r="AF35" i="5"/>
  <c r="AF32" i="5"/>
  <c r="AF36" i="5"/>
  <c r="AF43" i="5"/>
  <c r="AF24" i="5"/>
  <c r="AF16" i="5"/>
  <c r="AF25" i="5"/>
  <c r="AF45" i="5"/>
  <c r="AD35" i="5"/>
  <c r="AD32" i="5"/>
  <c r="AD36" i="5"/>
  <c r="AD43" i="5"/>
  <c r="AE43" i="5"/>
  <c r="AE45" i="5"/>
  <c r="AD45" i="5"/>
  <c r="AC41" i="5"/>
  <c r="AC35" i="5"/>
  <c r="AC32" i="5"/>
  <c r="AC36" i="5"/>
  <c r="AC43" i="5"/>
  <c r="AC24" i="5"/>
  <c r="AC16" i="5"/>
  <c r="AC25" i="5"/>
  <c r="AC45" i="5"/>
  <c r="AB41" i="5"/>
  <c r="AB35" i="5"/>
  <c r="AB32" i="5"/>
  <c r="AB36" i="5"/>
  <c r="AB43" i="5"/>
  <c r="AB24" i="5"/>
  <c r="AB16" i="5"/>
  <c r="AB25" i="5"/>
  <c r="AB45" i="5"/>
  <c r="AA41" i="5"/>
  <c r="AA35" i="5"/>
  <c r="AA32" i="5"/>
  <c r="AA36" i="5"/>
  <c r="AA43" i="5"/>
  <c r="AA24" i="5"/>
  <c r="AA16" i="5"/>
  <c r="AA25" i="5"/>
  <c r="AA45" i="5"/>
  <c r="Y35" i="5"/>
  <c r="Y32" i="5"/>
  <c r="Y36" i="5"/>
  <c r="Y43" i="5"/>
  <c r="Z43" i="5"/>
  <c r="Z45" i="5"/>
  <c r="Y45" i="5"/>
  <c r="X41" i="5"/>
  <c r="X35" i="5"/>
  <c r="X32" i="5"/>
  <c r="X36" i="5"/>
  <c r="X43" i="5"/>
  <c r="X24" i="5"/>
  <c r="X16" i="5"/>
  <c r="X25" i="5"/>
  <c r="X45" i="5"/>
  <c r="W41" i="5"/>
  <c r="W35" i="5"/>
  <c r="W32" i="5"/>
  <c r="W36" i="5"/>
  <c r="W43" i="5"/>
  <c r="W24" i="5"/>
  <c r="W16" i="5"/>
  <c r="W25" i="5"/>
  <c r="W45" i="5"/>
  <c r="V41" i="5"/>
  <c r="V35" i="5"/>
  <c r="V32" i="5"/>
  <c r="V36" i="5"/>
  <c r="V43" i="5"/>
  <c r="V24" i="5"/>
  <c r="V16" i="5"/>
  <c r="V25" i="5"/>
  <c r="V45" i="5"/>
  <c r="T35" i="5"/>
  <c r="T32" i="5"/>
  <c r="T36" i="5"/>
  <c r="T43" i="5"/>
  <c r="U43" i="5"/>
  <c r="U45" i="5"/>
  <c r="T45" i="5"/>
  <c r="S41" i="5"/>
  <c r="S35" i="5"/>
  <c r="S32" i="5"/>
  <c r="S36" i="5"/>
  <c r="S43" i="5"/>
  <c r="S24" i="5"/>
  <c r="S16" i="5"/>
  <c r="S25" i="5"/>
  <c r="S45" i="5"/>
  <c r="R41" i="5"/>
  <c r="R35" i="5"/>
  <c r="R32" i="5"/>
  <c r="R36" i="5"/>
  <c r="R43" i="5"/>
  <c r="R24" i="5"/>
  <c r="R16" i="5"/>
  <c r="R25" i="5"/>
  <c r="R45" i="5"/>
  <c r="Q41" i="5"/>
  <c r="Q35" i="5"/>
  <c r="Q32" i="5"/>
  <c r="Q36" i="5"/>
  <c r="Q43" i="5"/>
  <c r="Q24" i="5"/>
  <c r="Q16" i="5"/>
  <c r="Q25" i="5"/>
  <c r="Q45" i="5"/>
  <c r="O41" i="5"/>
  <c r="O35" i="5"/>
  <c r="O32" i="5"/>
  <c r="O36" i="5"/>
  <c r="O43" i="5"/>
  <c r="P43" i="5"/>
  <c r="O24" i="5"/>
  <c r="O16" i="5"/>
  <c r="O25" i="5"/>
  <c r="P25" i="5"/>
  <c r="P45" i="5"/>
  <c r="O45" i="5"/>
  <c r="N41" i="5"/>
  <c r="N35" i="5"/>
  <c r="N32" i="5"/>
  <c r="N36" i="5"/>
  <c r="N43" i="5"/>
  <c r="N24" i="5"/>
  <c r="N16" i="5"/>
  <c r="N25" i="5"/>
  <c r="N45" i="5"/>
  <c r="M41" i="5"/>
  <c r="M35" i="5"/>
  <c r="M32" i="5"/>
  <c r="M36" i="5"/>
  <c r="M43" i="5"/>
  <c r="M24" i="5"/>
  <c r="M16" i="5"/>
  <c r="M25" i="5"/>
  <c r="M45" i="5"/>
  <c r="L41" i="5"/>
  <c r="L35" i="5"/>
  <c r="L32" i="5"/>
  <c r="L36" i="5"/>
  <c r="L43" i="5"/>
  <c r="L24" i="5"/>
  <c r="L16" i="5"/>
  <c r="L25" i="5"/>
  <c r="L45" i="5"/>
  <c r="J41" i="5"/>
  <c r="J35" i="5"/>
  <c r="J32" i="5"/>
  <c r="J36" i="5"/>
  <c r="J43" i="5"/>
  <c r="K43" i="5"/>
  <c r="J24" i="5"/>
  <c r="J16" i="5"/>
  <c r="J25" i="5"/>
  <c r="K25" i="5"/>
  <c r="K45" i="5"/>
  <c r="J45" i="5"/>
  <c r="I41" i="5"/>
  <c r="I35" i="5"/>
  <c r="I32" i="5"/>
  <c r="I36" i="5"/>
  <c r="I43" i="5"/>
  <c r="I24" i="5"/>
  <c r="I16" i="5"/>
  <c r="I25" i="5"/>
  <c r="I45" i="5"/>
  <c r="H41" i="5"/>
  <c r="H35" i="5"/>
  <c r="H32" i="5"/>
  <c r="H36" i="5"/>
  <c r="H43" i="5"/>
  <c r="H24" i="5"/>
  <c r="H16" i="5"/>
  <c r="H25" i="5"/>
  <c r="H45" i="5"/>
  <c r="G41" i="5"/>
  <c r="G35" i="5"/>
  <c r="G32" i="5"/>
  <c r="G36" i="5"/>
  <c r="G43" i="5"/>
  <c r="G24" i="5"/>
  <c r="G16" i="5"/>
  <c r="G25" i="5"/>
  <c r="G45" i="5"/>
  <c r="E41" i="5"/>
  <c r="E35" i="5"/>
  <c r="E32" i="5"/>
  <c r="E36" i="5"/>
  <c r="E43" i="5"/>
  <c r="F43" i="5"/>
  <c r="E24" i="5"/>
  <c r="E16" i="5"/>
  <c r="E25" i="5"/>
  <c r="F25" i="5"/>
  <c r="F45" i="5"/>
  <c r="E45" i="5"/>
  <c r="D41" i="5"/>
  <c r="D35" i="5"/>
  <c r="D32" i="5"/>
  <c r="D36" i="5"/>
  <c r="D43" i="5"/>
  <c r="D24" i="5"/>
  <c r="D16" i="5"/>
  <c r="D25" i="5"/>
  <c r="D45" i="5"/>
  <c r="C41" i="5"/>
  <c r="C35" i="5"/>
  <c r="C32" i="5"/>
  <c r="C36" i="5"/>
  <c r="C43" i="5"/>
  <c r="C24" i="5"/>
  <c r="C16" i="5"/>
  <c r="C25" i="5"/>
  <c r="C45" i="5"/>
  <c r="B41" i="5"/>
  <c r="B35" i="5"/>
  <c r="B32" i="5"/>
  <c r="B36" i="5"/>
  <c r="B43" i="5"/>
  <c r="B24" i="5"/>
  <c r="B16" i="5"/>
  <c r="B25" i="5"/>
  <c r="B45" i="5"/>
  <c r="AI44" i="5"/>
  <c r="AH44" i="5"/>
  <c r="AG44" i="5"/>
  <c r="AF44" i="5"/>
  <c r="AE44" i="5"/>
  <c r="AD44" i="5"/>
  <c r="AC44" i="5"/>
  <c r="AB44" i="5"/>
  <c r="AA44" i="5"/>
  <c r="Z44" i="5"/>
  <c r="Y44" i="5"/>
  <c r="X44" i="5"/>
  <c r="W44" i="5"/>
  <c r="V44" i="5"/>
  <c r="U44" i="5"/>
  <c r="T44" i="5"/>
  <c r="S44" i="5"/>
  <c r="R44" i="5"/>
  <c r="Q44" i="5"/>
  <c r="P44" i="5"/>
  <c r="O44" i="5"/>
  <c r="N44" i="5"/>
  <c r="M44" i="5"/>
  <c r="L44" i="5"/>
  <c r="K44" i="5"/>
  <c r="J44" i="5"/>
  <c r="I44" i="5"/>
  <c r="H44" i="5"/>
  <c r="G44" i="5"/>
  <c r="F44" i="5"/>
  <c r="E44" i="5"/>
  <c r="D44" i="5"/>
  <c r="C44" i="5"/>
  <c r="B44" i="5"/>
  <c r="P41" i="5"/>
  <c r="K41" i="5"/>
  <c r="F41" i="5"/>
  <c r="AE40" i="5"/>
  <c r="Z40" i="5"/>
  <c r="U40" i="5"/>
  <c r="P40" i="5"/>
  <c r="K40" i="5"/>
  <c r="F40" i="5"/>
  <c r="AE39" i="5"/>
  <c r="Z39" i="5"/>
  <c r="U39" i="5"/>
  <c r="P39" i="5"/>
  <c r="K39" i="5"/>
  <c r="F39" i="5"/>
  <c r="AE36" i="5"/>
  <c r="Z36" i="5"/>
  <c r="U36" i="5"/>
  <c r="P36" i="5"/>
  <c r="K36" i="5"/>
  <c r="F36" i="5"/>
  <c r="AE35" i="5"/>
  <c r="Z35" i="5"/>
  <c r="U35" i="5"/>
  <c r="P35" i="5"/>
  <c r="K35" i="5"/>
  <c r="F35" i="5"/>
  <c r="AE34" i="5"/>
  <c r="Z34" i="5"/>
  <c r="U34" i="5"/>
  <c r="P34" i="5"/>
  <c r="K34" i="5"/>
  <c r="F34" i="5"/>
  <c r="AE31" i="5"/>
  <c r="AE32" i="5"/>
  <c r="Z31" i="5"/>
  <c r="Z32" i="5"/>
  <c r="U31" i="5"/>
  <c r="U32" i="5"/>
  <c r="P31" i="5"/>
  <c r="P32" i="5"/>
  <c r="K31" i="5"/>
  <c r="K32" i="5"/>
  <c r="F31" i="5"/>
  <c r="F32" i="5"/>
  <c r="AE30" i="5"/>
  <c r="Z30" i="5"/>
  <c r="U30" i="5"/>
  <c r="P30" i="5"/>
  <c r="K30" i="5"/>
  <c r="F30" i="5"/>
  <c r="AE24" i="5"/>
  <c r="Z24" i="5"/>
  <c r="U24" i="5"/>
  <c r="P24" i="5"/>
  <c r="K24" i="5"/>
  <c r="F24" i="5"/>
  <c r="AE18" i="5"/>
  <c r="Z18" i="5"/>
  <c r="U18" i="5"/>
  <c r="P18" i="5"/>
  <c r="K18" i="5"/>
  <c r="F18" i="5"/>
  <c r="AE16" i="5"/>
  <c r="Z16" i="5"/>
  <c r="U16" i="5"/>
  <c r="P16" i="5"/>
  <c r="K16" i="5"/>
  <c r="F16" i="5"/>
  <c r="AE15" i="5"/>
  <c r="Z15" i="5"/>
  <c r="U15" i="5"/>
  <c r="P15" i="5"/>
  <c r="K15" i="5"/>
  <c r="F15" i="5"/>
  <c r="AE13" i="5"/>
  <c r="Z13" i="5"/>
  <c r="U13" i="5"/>
  <c r="P13" i="5"/>
  <c r="K13" i="5"/>
  <c r="F13" i="5"/>
  <c r="C52" i="6"/>
  <c r="C41" i="6"/>
  <c r="H84" i="6"/>
  <c r="G84" i="6"/>
  <c r="F84" i="6"/>
  <c r="E84" i="6"/>
  <c r="H83" i="6"/>
  <c r="G83" i="6"/>
  <c r="E83" i="6"/>
  <c r="D83" i="6"/>
  <c r="G82" i="6"/>
  <c r="F82" i="6"/>
  <c r="E82" i="6"/>
  <c r="D82" i="6"/>
  <c r="D58" i="6"/>
  <c r="D72" i="6"/>
  <c r="D74" i="6"/>
  <c r="D76" i="6"/>
  <c r="L33" i="1"/>
  <c r="M33" i="1"/>
  <c r="N33" i="1"/>
  <c r="O33" i="1"/>
  <c r="P33" i="1"/>
  <c r="G33" i="1"/>
  <c r="H33" i="1"/>
  <c r="I33" i="1"/>
  <c r="J33" i="1"/>
  <c r="K33" i="1"/>
  <c r="B13" i="1"/>
  <c r="B33" i="1"/>
  <c r="C33" i="1"/>
  <c r="D33" i="1"/>
  <c r="E33" i="1"/>
  <c r="F33" i="1"/>
  <c r="AI28" i="1"/>
  <c r="AI30" i="1"/>
  <c r="AH28" i="1"/>
  <c r="AH30" i="1"/>
  <c r="AG28" i="1"/>
  <c r="AG30" i="1"/>
  <c r="AF28" i="1"/>
  <c r="AF30" i="1"/>
  <c r="AD28" i="1"/>
  <c r="AE28" i="1"/>
  <c r="AE30" i="1"/>
  <c r="AD30" i="1"/>
  <c r="AC28" i="1"/>
  <c r="AC30" i="1"/>
  <c r="AB28" i="1"/>
  <c r="AB30" i="1"/>
  <c r="AA28" i="1"/>
  <c r="AA30" i="1"/>
  <c r="Y28" i="1"/>
  <c r="Z28" i="1"/>
  <c r="Z30" i="1"/>
  <c r="Y30" i="1"/>
  <c r="X28" i="1"/>
  <c r="X30" i="1"/>
  <c r="W28" i="1"/>
  <c r="W30" i="1"/>
  <c r="V28" i="1"/>
  <c r="V30" i="1"/>
  <c r="T28" i="1"/>
  <c r="U28" i="1"/>
  <c r="U30" i="1"/>
  <c r="T30" i="1"/>
  <c r="S28" i="1"/>
  <c r="S30" i="1"/>
  <c r="R28" i="1"/>
  <c r="R30" i="1"/>
  <c r="Q28" i="1"/>
  <c r="Q30" i="1"/>
  <c r="O28" i="1"/>
  <c r="P28" i="1"/>
  <c r="P30" i="1"/>
  <c r="O30" i="1"/>
  <c r="N28" i="1"/>
  <c r="N30" i="1"/>
  <c r="M28" i="1"/>
  <c r="M30" i="1"/>
  <c r="L28" i="1"/>
  <c r="L30" i="1"/>
  <c r="J28" i="1"/>
  <c r="K28" i="1"/>
  <c r="K30" i="1"/>
  <c r="J30" i="1"/>
  <c r="I28" i="1"/>
  <c r="I30" i="1"/>
  <c r="H28" i="1"/>
  <c r="H30" i="1"/>
  <c r="G28" i="1"/>
  <c r="G30" i="1"/>
  <c r="E28" i="1"/>
  <c r="F28" i="1"/>
  <c r="F30" i="1"/>
  <c r="E30" i="1"/>
  <c r="D28" i="1"/>
  <c r="D30" i="1"/>
  <c r="C28" i="1"/>
  <c r="C30" i="1"/>
  <c r="AE25" i="1"/>
  <c r="Z25" i="1"/>
  <c r="U25" i="1"/>
  <c r="P25" i="1"/>
  <c r="K25" i="1"/>
  <c r="B23" i="1"/>
  <c r="B17" i="1"/>
  <c r="B25" i="1"/>
  <c r="F25" i="1"/>
  <c r="AE23" i="1"/>
  <c r="Z20" i="1"/>
  <c r="Z21" i="1"/>
  <c r="Z22" i="1"/>
  <c r="Z23" i="1"/>
  <c r="U23" i="1"/>
  <c r="P23" i="1"/>
  <c r="K23" i="1"/>
  <c r="F23" i="1"/>
  <c r="U22" i="1"/>
  <c r="P22" i="1"/>
  <c r="K22" i="1"/>
  <c r="F22" i="1"/>
  <c r="U21" i="1"/>
  <c r="P21" i="1"/>
  <c r="K21" i="1"/>
  <c r="F21" i="1"/>
  <c r="U20" i="1"/>
  <c r="P20" i="1"/>
  <c r="K20" i="1"/>
  <c r="F20" i="1"/>
  <c r="AE17" i="1"/>
  <c r="Z16" i="1"/>
  <c r="Z17" i="1"/>
  <c r="U17" i="1"/>
  <c r="P17" i="1"/>
  <c r="K17" i="1"/>
  <c r="F17" i="1"/>
  <c r="U16" i="1"/>
  <c r="P16" i="1"/>
  <c r="K16" i="1"/>
  <c r="F16" i="1"/>
  <c r="AE8" i="1"/>
  <c r="AE9" i="1"/>
  <c r="AE13" i="1"/>
  <c r="Z13" i="1"/>
  <c r="U13" i="1"/>
  <c r="P13" i="1"/>
  <c r="K13" i="1"/>
  <c r="F13" i="1"/>
  <c r="Z9" i="1"/>
  <c r="U9" i="1"/>
  <c r="P9" i="1"/>
  <c r="K9" i="1"/>
  <c r="F9" i="1"/>
  <c r="Z8" i="1"/>
  <c r="U8" i="1"/>
  <c r="P8" i="1"/>
  <c r="K8" i="1"/>
  <c r="F8" i="1"/>
</calcChain>
</file>

<file path=xl/comments1.xml><?xml version="1.0" encoding="utf-8"?>
<comments xmlns="http://schemas.openxmlformats.org/spreadsheetml/2006/main">
  <authors>
    <author>Microsoft Office User</author>
  </authors>
  <commentList>
    <comment ref="A5" authorId="0">
      <text>
        <r>
          <rPr>
            <sz val="10"/>
            <color indexed="81"/>
            <rFont val="Calibri"/>
          </rPr>
          <t xml:space="preserve">Remember that the Income Statement doesn’t reflect the change in our cash balance because the change in the cash balance on the Balance Sheet is not equal to the net income from the Income Statement. Therefore, the Cash Flow Statement simply lets you know why the change in cash is different from the change in income. This is why we start with Net Income at the top of the Cash Flow Statement and then we end with the cash balance on the Balance Sheet at the end of the Cash Flow Statement. 
</t>
        </r>
      </text>
    </comment>
    <comment ref="A7" authorId="0">
      <text>
        <r>
          <rPr>
            <sz val="10"/>
            <color indexed="81"/>
            <rFont val="Calibri"/>
          </rPr>
          <t xml:space="preserve">Operating Activities are basically all items that are </t>
        </r>
        <r>
          <rPr>
            <u/>
            <sz val="10"/>
            <color indexed="81"/>
            <rFont val="Calibri"/>
          </rPr>
          <t>less than one year</t>
        </r>
        <r>
          <rPr>
            <sz val="10"/>
            <color indexed="81"/>
            <rFont val="Calibri"/>
          </rPr>
          <t xml:space="preserve"> that are </t>
        </r>
        <r>
          <rPr>
            <u/>
            <sz val="10"/>
            <color indexed="81"/>
            <rFont val="Calibri"/>
          </rPr>
          <t>non-cash items</t>
        </r>
        <r>
          <rPr>
            <sz val="10"/>
            <color indexed="81"/>
            <rFont val="Calibri"/>
          </rPr>
          <t xml:space="preserve"> from the Income Statement and the Balance Sheet. </t>
        </r>
      </text>
    </comment>
    <comment ref="A8" authorId="0">
      <text>
        <r>
          <rPr>
            <sz val="10"/>
            <color indexed="81"/>
            <rFont val="Calibri"/>
          </rPr>
          <t xml:space="preserve">You already calculated net income when you completed the Income Statement Exercise. Therefore, we are simply pulling this number off of the Income Statement tab in this exercise, which is why it is shaded in green. 
This is 'GAAP' Net Income. GAAP Net Income includes all accounting entires, including non cash and non repeating items. We use GAAP when calculating Free Cash Flow as Non-GAAP Net Income already ignores non cash items and non ongoing items. 
</t>
        </r>
      </text>
    </comment>
    <comment ref="A9" authorId="0">
      <text>
        <r>
          <rPr>
            <sz val="10"/>
            <color indexed="81"/>
            <rFont val="Calibri"/>
          </rPr>
          <t xml:space="preserve">This is a non cash expense so we add it back to our GAAP Net Income. 
</t>
        </r>
      </text>
    </comment>
    <comment ref="A10" authorId="0">
      <text>
        <r>
          <rPr>
            <sz val="10"/>
            <color indexed="81"/>
            <rFont val="Calibri"/>
          </rPr>
          <t xml:space="preserve">If a customer bought a product from us but hasn’t paid for it yet, then this is called 'Accounts Receivable.' Since the sale of the product didn't give us the benefit of collecting cash for it (yet), we need to deduct cash for Accounts Receivable in our Cash Flow Statement whenever Accounts Receivable increases. The opposite holds true when Accounts Receivble declines (because when it declines, it means that the customer paid us and therefore, cash goes up). 
</t>
        </r>
      </text>
    </comment>
    <comment ref="A11" authorId="0">
      <text>
        <r>
          <rPr>
            <sz val="10"/>
            <color indexed="81"/>
            <rFont val="Calibri"/>
          </rPr>
          <t xml:space="preserve">If we built more stuff and put it in inventory….and if it hasn’t been sold yet, then it hurts our cash balance. Therefore, if inventory increases, we need to reduce it from our cash balance and vice versa. 
</t>
        </r>
      </text>
    </comment>
    <comment ref="A12" authorId="0">
      <text>
        <r>
          <rPr>
            <sz val="10"/>
            <color indexed="81"/>
            <rFont val="Calibri"/>
          </rPr>
          <t xml:space="preserve">If we see in an increase in the amount of money we owe others (meaning Accounts Payable), then we get a temporary boost in cash flow until we pay of the Accounts Payable item. 
</t>
        </r>
      </text>
    </comment>
    <comment ref="A13" authorId="0">
      <text>
        <r>
          <rPr>
            <sz val="10"/>
            <color indexed="81"/>
            <rFont val="Calibri"/>
          </rPr>
          <t xml:space="preserve">This is Net Income plus all of the non cash items added back, which equals the change in cash from operating our company (again, it is items that are less than one year).
</t>
        </r>
      </text>
    </comment>
    <comment ref="A16" authorId="0">
      <text>
        <r>
          <rPr>
            <sz val="10"/>
            <color indexed="81"/>
            <rFont val="Calibri"/>
          </rPr>
          <t xml:space="preserve">If we bought equipmnent or machinery, then this is an investment in our business. Hence it is called an Investing Activity, which is a cash drain given the cash outflow to purchase the equipment.
Please see the Balance Sheet for the Capex calculation.
</t>
        </r>
      </text>
    </comment>
    <comment ref="A19" authorId="0">
      <text>
        <r>
          <rPr>
            <sz val="10"/>
            <color indexed="81"/>
            <rFont val="Calibri"/>
          </rPr>
          <t xml:space="preserve">This section is called Financiang Activities as we are financing our growth. </t>
        </r>
      </text>
    </comment>
    <comment ref="A20" authorId="0">
      <text>
        <r>
          <rPr>
            <sz val="10"/>
            <color indexed="81"/>
            <rFont val="Calibri"/>
          </rPr>
          <t xml:space="preserve">If we see a decrease in short or long term debt, then this means we are paying back debt, which means our cash balance declines to retire or pay back this debt. </t>
        </r>
      </text>
    </comment>
    <comment ref="A22" authorId="0">
      <text>
        <r>
          <rPr>
            <sz val="10"/>
            <color indexed="81"/>
            <rFont val="Calibri"/>
          </rPr>
          <t xml:space="preserve">If we buy back shares then the common shares balance decreases and so does our cash as we used cash to buy them back. </t>
        </r>
      </text>
    </comment>
    <comment ref="A25" authorId="0">
      <text>
        <r>
          <rPr>
            <sz val="10"/>
            <color indexed="81"/>
            <rFont val="Calibri"/>
          </rPr>
          <t xml:space="preserve">The change in cash is the addition of all 3 categories above: </t>
        </r>
        <r>
          <rPr>
            <b/>
            <sz val="10"/>
            <color indexed="81"/>
            <rFont val="Calibri"/>
          </rPr>
          <t>Net Cash from Operating Activities + Net Cash from Investing Activities + Net Change from Financing Activities.</t>
        </r>
        <r>
          <rPr>
            <sz val="10"/>
            <color indexed="81"/>
            <rFont val="Calibri"/>
          </rPr>
          <t xml:space="preserve"> 
Please don’t memorize accounting. Instead, please understand it so that you won't foget. Thanks</t>
        </r>
      </text>
    </comment>
    <comment ref="A27" authorId="0">
      <text>
        <r>
          <rPr>
            <sz val="10"/>
            <color indexed="81"/>
            <rFont val="Calibri"/>
          </rPr>
          <t>This is from the previous period Balance Sheet cash balance.</t>
        </r>
      </text>
    </comment>
    <comment ref="A28" authorId="0">
      <text>
        <r>
          <rPr>
            <sz val="10"/>
            <color indexed="81"/>
            <rFont val="Calibri"/>
          </rPr>
          <t>If we take the cash balance from the previous Balance Sheet's cash line item and add the Net Increase (or Decrease) in Cash from this Cash Flow Statement, then we get the cash balance at the end of this current Balance Sheet. This is a great way to check to see if your Cash Flow Statement is correct.</t>
        </r>
      </text>
    </comment>
    <comment ref="A32" authorId="0">
      <text>
        <r>
          <rPr>
            <b/>
            <sz val="10"/>
            <color indexed="81"/>
            <rFont val="Calibri"/>
          </rPr>
          <t>P</t>
        </r>
        <r>
          <rPr>
            <b/>
            <u/>
            <sz val="10"/>
            <color indexed="81"/>
            <rFont val="Calibri"/>
          </rPr>
          <t>lease ignore this section for now:</t>
        </r>
        <r>
          <rPr>
            <b/>
            <sz val="10"/>
            <color indexed="81"/>
            <rFont val="Calibri"/>
          </rPr>
          <t xml:space="preserve"> </t>
        </r>
        <r>
          <rPr>
            <sz val="10"/>
            <color indexed="81"/>
            <rFont val="Calibri"/>
          </rPr>
          <t xml:space="preserve">as we will use this calculation of Free Cash Flow (FCF) in the Discounted Cash Flow (DCF) valuation section. Thanks
</t>
        </r>
      </text>
    </comment>
  </commentList>
</comments>
</file>

<file path=xl/sharedStrings.xml><?xml version="1.0" encoding="utf-8"?>
<sst xmlns="http://schemas.openxmlformats.org/spreadsheetml/2006/main" count="413" uniqueCount="214">
  <si>
    <t xml:space="preserve">  Cash Flow Statement</t>
  </si>
  <si>
    <t xml:space="preserve">        $ Values are in $'000s</t>
  </si>
  <si>
    <t xml:space="preserve">                       Blue = hard coded (not calculated)</t>
  </si>
  <si>
    <t xml:space="preserve">                       Green = from other tabs</t>
  </si>
  <si>
    <t xml:space="preserve">  Cash Flow Statement:         $ Values are in $'000s</t>
  </si>
  <si>
    <t>FY</t>
  </si>
  <si>
    <t>FYE</t>
  </si>
  <si>
    <t>1Q11A</t>
  </si>
  <si>
    <t>2Q11A</t>
  </si>
  <si>
    <t>3Q11A</t>
  </si>
  <si>
    <t>4Q11A</t>
  </si>
  <si>
    <t>1Q12A</t>
  </si>
  <si>
    <t>2Q12A</t>
  </si>
  <si>
    <t>3Q12A</t>
  </si>
  <si>
    <t>4Q12A</t>
  </si>
  <si>
    <t>1Q13A</t>
  </si>
  <si>
    <t>2Q13A</t>
  </si>
  <si>
    <t>3Q13A</t>
  </si>
  <si>
    <t>4Q13A</t>
  </si>
  <si>
    <t>1Q14A</t>
  </si>
  <si>
    <t>2Q14A</t>
  </si>
  <si>
    <t>3Q14A</t>
  </si>
  <si>
    <t>4Q14A</t>
  </si>
  <si>
    <t>1Q15A</t>
  </si>
  <si>
    <t>2Q15A</t>
  </si>
  <si>
    <t>3Q15A</t>
  </si>
  <si>
    <t>4Q15A</t>
  </si>
  <si>
    <t>1Q16E</t>
  </si>
  <si>
    <t>2Q16E</t>
  </si>
  <si>
    <t>3Q16E</t>
  </si>
  <si>
    <t>4Q16E</t>
  </si>
  <si>
    <t>2016e</t>
  </si>
  <si>
    <t>2017e</t>
  </si>
  <si>
    <t>2018e</t>
  </si>
  <si>
    <t>2019e</t>
  </si>
  <si>
    <t>2020e</t>
  </si>
  <si>
    <t>Operating Activities</t>
  </si>
  <si>
    <t xml:space="preserve">Net Income </t>
  </si>
  <si>
    <t>Increase in depreciation (+)</t>
  </si>
  <si>
    <t>Increase in Accounts Receivable (-)</t>
  </si>
  <si>
    <t>N/A</t>
  </si>
  <si>
    <t>Increase in Inventory (-)</t>
  </si>
  <si>
    <t>Increase in Accounts Payable (+)</t>
  </si>
  <si>
    <t>Net Cash From Operating Activities</t>
  </si>
  <si>
    <t>Investing Activities</t>
  </si>
  <si>
    <t>Purchases of equipment (same here as 'Capex')</t>
  </si>
  <si>
    <t>Net Cash From Investing Activities</t>
  </si>
  <si>
    <t>Financing Activities</t>
  </si>
  <si>
    <t>Increase in Short Term Debt (+)</t>
  </si>
  <si>
    <t>Increase in Long Term Debt (+)</t>
  </si>
  <si>
    <t>Increase in Common Shares (+)</t>
  </si>
  <si>
    <t>Net Cash From Financing Activities</t>
  </si>
  <si>
    <t xml:space="preserve">Net Increase (Decrease) in Cash </t>
  </si>
  <si>
    <t>Cash at beginning of period</t>
  </si>
  <si>
    <t>Cash at ending of period</t>
  </si>
  <si>
    <t>Cash From Our Balance Sheet</t>
  </si>
  <si>
    <t xml:space="preserve">Does $ from Our Balance Sheet reflected in our $ here? </t>
  </si>
  <si>
    <t>Free Cash Flow (this is Net Cash from Operating Activities - Capex)</t>
  </si>
  <si>
    <t>Additional Valuation Methodologies</t>
  </si>
  <si>
    <t xml:space="preserve">          $ Values are in $'000s</t>
  </si>
  <si>
    <t xml:space="preserve">                         Green = from other tabs</t>
  </si>
  <si>
    <t>VALUATION METHODOLOGY 1 OF 3: P/R</t>
  </si>
  <si>
    <t>Price to Revenue Multiple Valuation</t>
  </si>
  <si>
    <t>2016E</t>
  </si>
  <si>
    <t>2017E</t>
  </si>
  <si>
    <t>2018E</t>
  </si>
  <si>
    <t>2019E</t>
  </si>
  <si>
    <t>2020E</t>
  </si>
  <si>
    <t>Revenue</t>
  </si>
  <si>
    <t>Yearly Growth %</t>
  </si>
  <si>
    <t>Bulllish Price Target</t>
  </si>
  <si>
    <t>@ 10x's Revenue</t>
  </si>
  <si>
    <t>Price Target that Year</t>
  </si>
  <si>
    <t>Market Cap Target that Year</t>
  </si>
  <si>
    <t>Bearish Price Target</t>
  </si>
  <si>
    <t>@ 5x's Revenue</t>
  </si>
  <si>
    <t xml:space="preserve">  'Just Right' Price Target</t>
  </si>
  <si>
    <t>@ 7.5x's Revenue</t>
  </si>
  <si>
    <t>Discount 2020E Price Target to Today's Target Price</t>
  </si>
  <si>
    <t>VALUATION METHODOLOGY 3 OF 3: DCF</t>
  </si>
  <si>
    <t>DCF Valuation Price Per Share Target $</t>
  </si>
  <si>
    <t>Bullish Case</t>
  </si>
  <si>
    <t>Bearish Case</t>
  </si>
  <si>
    <t>Just Right Case</t>
  </si>
  <si>
    <t>BOTTOM LINE - HERE IS OUR TARGET PRICE</t>
  </si>
  <si>
    <t>Price Target</t>
  </si>
  <si>
    <t>% to Target</t>
  </si>
  <si>
    <t>VALUATION METHODOLOGY 1 OF 3 (P/R)</t>
  </si>
  <si>
    <t>VALUATION METHODOLOGY 2 OF 3 (P/E)</t>
  </si>
  <si>
    <t>VALUATION METHODOLOGY 3 OF 3 (DCF)</t>
  </si>
  <si>
    <t>AVERAGE OF ALL 3 'JUST RIGHT' PRICE TARGETS</t>
  </si>
  <si>
    <t xml:space="preserve">Assume Market Cap today = </t>
  </si>
  <si>
    <t xml:space="preserve">Assume Stock Price today = </t>
  </si>
  <si>
    <t>Discounted Cash Flow Price Target Model</t>
  </si>
  <si>
    <t xml:space="preserve">Free Cash Flow (FCF): </t>
  </si>
  <si>
    <t xml:space="preserve">Weighted Average Cost of Capital: </t>
  </si>
  <si>
    <t>=</t>
  </si>
  <si>
    <t>* Cost of Equity x % of the Capital Structure that is Equity (Market Cap)</t>
  </si>
  <si>
    <t>+</t>
  </si>
  <si>
    <t xml:space="preserve">** Cost of Debt  x % of the Capital Structure that is Debt </t>
  </si>
  <si>
    <t>Cost of Equity:</t>
  </si>
  <si>
    <t>Risk Free Rate</t>
  </si>
  <si>
    <t>Beta * (Stock Market Return - Risk Free Rate)</t>
  </si>
  <si>
    <t>2.5%</t>
  </si>
  <si>
    <t>Assume Beta=</t>
  </si>
  <si>
    <t>Assume Risk Free Rate =</t>
  </si>
  <si>
    <t>2 * (8.5% - 2.5%)</t>
  </si>
  <si>
    <t xml:space="preserve">Assume Stock Market Return = </t>
  </si>
  <si>
    <t>Cost of Debt:</t>
  </si>
  <si>
    <t>Cost of Debt * (1-0.3)</t>
  </si>
  <si>
    <t>Assume Debt Cost=</t>
  </si>
  <si>
    <t>5% * (1-0.30)</t>
  </si>
  <si>
    <t xml:space="preserve">NPV = </t>
  </si>
  <si>
    <t>Long Term Growth =</t>
  </si>
  <si>
    <t>Terminal Value =</t>
  </si>
  <si>
    <t>TV Discounted =</t>
  </si>
  <si>
    <t>Target Equity Value =</t>
  </si>
  <si>
    <t>Less Debt =</t>
  </si>
  <si>
    <t>Target Value =</t>
  </si>
  <si>
    <t>Shares =</t>
  </si>
  <si>
    <t>Target per share</t>
  </si>
  <si>
    <r>
      <rPr>
        <sz val="18"/>
        <color rgb="FF00B050"/>
        <rFont val="Helvetica-Narrow"/>
      </rPr>
      <t>Green</t>
    </r>
    <r>
      <rPr>
        <sz val="18"/>
        <rFont val="Helvetica-Narrow"/>
        <family val="2"/>
      </rPr>
      <t xml:space="preserve"> = Bullish</t>
    </r>
  </si>
  <si>
    <r>
      <rPr>
        <sz val="18"/>
        <color rgb="FFFFC000"/>
        <rFont val="Helvetica-Narrow"/>
      </rPr>
      <t>Orange</t>
    </r>
    <r>
      <rPr>
        <sz val="18"/>
        <rFont val="Helvetica-Narrow"/>
        <family val="2"/>
      </rPr>
      <t xml:space="preserve"> = Base Case</t>
    </r>
  </si>
  <si>
    <r>
      <rPr>
        <sz val="18"/>
        <color rgb="FFFF0000"/>
        <rFont val="Helvetica-Narrow"/>
        <family val="2"/>
      </rPr>
      <t xml:space="preserve">  Red</t>
    </r>
    <r>
      <rPr>
        <sz val="18"/>
        <rFont val="Helvetica-Narrow"/>
        <family val="2"/>
      </rPr>
      <t xml:space="preserve"> = Bearish Case</t>
    </r>
  </si>
  <si>
    <t xml:space="preserve">  Balance Sheet</t>
  </si>
  <si>
    <t>Balance Sheet (in '000s).</t>
  </si>
  <si>
    <t>Current assets</t>
  </si>
  <si>
    <t xml:space="preserve"> Cash and cash equivalents</t>
  </si>
  <si>
    <t xml:space="preserve">  Short-term investments </t>
  </si>
  <si>
    <t xml:space="preserve">  Accounts receivable</t>
  </si>
  <si>
    <t>Accounts Receivable as a % of revenue</t>
  </si>
  <si>
    <t xml:space="preserve">  Inventory</t>
  </si>
  <si>
    <t>Inventory as a % of revenue</t>
  </si>
  <si>
    <t>Total Current Assets</t>
  </si>
  <si>
    <t>Long Term Assets</t>
  </si>
  <si>
    <t>**Equipment we own, net of accumulated depreciation and inclusive of capex.</t>
  </si>
  <si>
    <t>Here is How We Calculate Capex (same as Purchase of Equipment)</t>
  </si>
  <si>
    <t>Depreciation (linked to the Income Statement)</t>
  </si>
  <si>
    <t>Capex (we need to calculate this here as it feeds into the C.F. Statement)</t>
  </si>
  <si>
    <t>Capex as a % of revenue</t>
  </si>
  <si>
    <t>Machine</t>
  </si>
  <si>
    <t>Total Long Term Assets</t>
  </si>
  <si>
    <t>TOTAL ASSETS</t>
  </si>
  <si>
    <t>Current liabilities</t>
  </si>
  <si>
    <t xml:space="preserve">  Accounts payable</t>
  </si>
  <si>
    <t>Accounts Payable as a % of revenue</t>
  </si>
  <si>
    <t xml:space="preserve">  Short-term debt</t>
  </si>
  <si>
    <t>Total Current Liabilities</t>
  </si>
  <si>
    <t>Long Term Liabilities</t>
  </si>
  <si>
    <t>Long-term debt</t>
  </si>
  <si>
    <t>Total Long Term Liabilities</t>
  </si>
  <si>
    <t>TOTAL LIABILITIES</t>
  </si>
  <si>
    <t>Retained Earnings</t>
  </si>
  <si>
    <t>Common Shares</t>
  </si>
  <si>
    <t>TOTAL SHAREHOLDER'S EQUITY</t>
  </si>
  <si>
    <t>TOTAL LIABILITIES AND SHAREHOLDERS' EQUITY</t>
  </si>
  <si>
    <t>Do Assets = Liabilities + Equity?</t>
  </si>
  <si>
    <t xml:space="preserve">** The equipment that we own is equal to the amount of equipment we owned in the previous quarter minus the amount tthat he equipment has depreciated since the previous quarter PLUS the capex we spent to buy more equipment. Please see the math/logic in the cells in the Equipment section above under Long Term Assets. Thanks
</t>
  </si>
  <si>
    <t>Income Statement (Revenue from Previous Tab)</t>
  </si>
  <si>
    <t xml:space="preserve">         $ Values are in $'000s</t>
  </si>
  <si>
    <t>Blue = hard coded (not calculated)</t>
  </si>
  <si>
    <t xml:space="preserve"> Green = from previous tab: "Revenue (More Detail)"</t>
  </si>
  <si>
    <t>YOY change</t>
  </si>
  <si>
    <t>QOQ change</t>
  </si>
  <si>
    <t>COGS</t>
  </si>
  <si>
    <t>% of sales</t>
  </si>
  <si>
    <t>Gross profit</t>
  </si>
  <si>
    <t>Gross margin</t>
  </si>
  <si>
    <t xml:space="preserve">Sales and marketing </t>
  </si>
  <si>
    <t>Product development</t>
  </si>
  <si>
    <t>General and administrative</t>
  </si>
  <si>
    <t xml:space="preserve">Depreciation </t>
  </si>
  <si>
    <t>Total expenses</t>
  </si>
  <si>
    <t>Yoy Change</t>
  </si>
  <si>
    <t>Income (loss) from operations</t>
  </si>
  <si>
    <t>EBITDA</t>
  </si>
  <si>
    <t>Other income (expense), net</t>
  </si>
  <si>
    <t>GAAP Income (loss) before income taxes</t>
  </si>
  <si>
    <t>GAAP Provision (benefit) for income taxes</t>
  </si>
  <si>
    <t>Tax rate</t>
  </si>
  <si>
    <t>GAAP Net income (loss)</t>
  </si>
  <si>
    <t>GAAP EPS*</t>
  </si>
  <si>
    <t>GAAP Shares</t>
  </si>
  <si>
    <t xml:space="preserve">* We will add Non-GAAP EPS in the valuation section. </t>
  </si>
  <si>
    <t>Revenue Breakdown (feeds into the Income Statement on the next tab)</t>
  </si>
  <si>
    <t xml:space="preserve">                                   Blue = hard coded (not calculated)</t>
  </si>
  <si>
    <t xml:space="preserve">                                   SOURCE OF ALL DATA: EARNINGS PRESS RELEASE FROM  IR WEBSITE OR SEC.GOV FILINGS</t>
  </si>
  <si>
    <t>Fye</t>
  </si>
  <si>
    <t>Sector Breakdown of Revenue</t>
  </si>
  <si>
    <t xml:space="preserve"> </t>
  </si>
  <si>
    <t>Total Revenue</t>
  </si>
  <si>
    <t>REVENUE LINE ITEM #1 OF 2</t>
  </si>
  <si>
    <t>% of total</t>
  </si>
  <si>
    <t>REVENUE LINE ITEM #2 OF 2</t>
  </si>
  <si>
    <t xml:space="preserve">Here is the answer! </t>
  </si>
  <si>
    <t>Step 3:</t>
  </si>
  <si>
    <t>As always, please send me questions if you have any. Thanks</t>
  </si>
  <si>
    <t>Step 1 (Optional):</t>
  </si>
  <si>
    <t>Read the Valuation &amp; Modeling Best Practices list below for help in understanding how to value and model a company.</t>
  </si>
  <si>
    <t xml:space="preserve">Step 2: </t>
  </si>
  <si>
    <t xml:space="preserve">Before / during or after you answer the questions, please play around with the model on the 6 tabs as all 6 are connected to each other. Please try to understand the logic of the financial statements / valuation and ask me as many questions as you want. </t>
  </si>
  <si>
    <t>Step 4:</t>
  </si>
  <si>
    <r>
      <rPr>
        <b/>
        <u/>
        <sz val="10"/>
        <rFont val="Arial"/>
        <family val="2"/>
      </rPr>
      <t>Please note</t>
    </r>
    <r>
      <rPr>
        <sz val="12"/>
        <color theme="1"/>
        <rFont val="Calibri"/>
        <family val="2"/>
        <scheme val="minor"/>
      </rPr>
      <t>: We will cover more valuation methodologies in future sections in this course.</t>
    </r>
  </si>
  <si>
    <r>
      <t>Price to Revenue Valuation Exercise</t>
    </r>
    <r>
      <rPr>
        <b/>
        <sz val="12"/>
        <rFont val="Arial"/>
        <family val="2"/>
      </rPr>
      <t xml:space="preserve">: </t>
    </r>
  </si>
  <si>
    <t>If you are having issues completing this exercise, please watch the previous P/R lecture (and previous modeling + valuation lectures if needed). Thanks</t>
  </si>
  <si>
    <t xml:space="preserve">Please watch the next lecture for a comprehensive review of the answers and reinforcement of how Price to Revenue valuation analysis works. </t>
  </si>
  <si>
    <t>Coming</t>
  </si>
  <si>
    <t>Soon</t>
  </si>
  <si>
    <t>* Equity is about 98% of the capital structure</t>
  </si>
  <si>
    <t>** Debt is about 2% of the capital structure (only $10)</t>
  </si>
  <si>
    <t xml:space="preserve">For example, underneath this orange box is the answer to a pretend question. Please remove this orange box to see the answer. </t>
  </si>
  <si>
    <t>Tip: Remove the box by pressing the SHIFT button while clicking on the box.</t>
  </si>
  <si>
    <t>Then please take your finger off the SHIFT button and hit delete.</t>
  </si>
  <si>
    <t xml:space="preserve">There are several orange shaded boxes (grey on some computerds) on the next tab called Valuation Metrics. Please come up with the answer that you think is correct before checking the answer. Then please remove or delete or drag and drop the boxes to see the correct answers. </t>
  </si>
</sst>
</file>

<file path=xl/styles.xml><?xml version="1.0" encoding="utf-8"?>
<styleSheet xmlns="http://schemas.openxmlformats.org/spreadsheetml/2006/main" xmlns:mc="http://schemas.openxmlformats.org/markup-compatibility/2006" xmlns:x14ac="http://schemas.microsoft.com/office/spreadsheetml/2009/9/ac" mc:Ignorable="x14ac">
  <numFmts count="26">
    <numFmt numFmtId="5" formatCode="&quot;$&quot;#,##0_);\(&quot;$&quot;#,##0\)"/>
    <numFmt numFmtId="6" formatCode="&quot;$&quot;#,##0_);[Red]\(&quot;$&quot;#,##0\)"/>
    <numFmt numFmtId="7" formatCode="&quot;$&quot;#,##0.00_);\(&quot;$&quot;#,##0.00\)"/>
    <numFmt numFmtId="8" formatCode="&quot;$&quot;#,##0.00_);[Red]\(&quot;$&quot;#,##0.00\)"/>
    <numFmt numFmtId="42" formatCode="_(&quot;$&quot;* #,##0_);_(&quot;$&quot;* \(#,##0\);_(&quot;$&quot;* &quot;-&quot;_);_(@_)"/>
    <numFmt numFmtId="44" formatCode="_(&quot;$&quot;* #,##0.00_);_(&quot;$&quot;* \(#,##0.00\);_(&quot;$&quot;* &quot;-&quot;??_);_(@_)"/>
    <numFmt numFmtId="43" formatCode="_(* #,##0.00_);_(* \(#,##0.00\);_(* &quot;-&quot;??_);_(@_)"/>
    <numFmt numFmtId="164" formatCode="#,##0.0_);\(#,##0.0\)"/>
    <numFmt numFmtId="165" formatCode="&quot;$&quot;#,##0.0_);\(&quot;$&quot;#,##0.0\)"/>
    <numFmt numFmtId="166" formatCode="#,##0.000_);\(#,##0.000\)"/>
    <numFmt numFmtId="167" formatCode="0.0%_);\(0.0%\);0.0%_);@_)"/>
    <numFmt numFmtId="168" formatCode="_(&quot;$&quot;* #,##0_);_(&quot;$&quot;* \(#,##0\);_(&quot;$&quot;* &quot;-&quot;??_);_(@_)"/>
    <numFmt numFmtId="169" formatCode="0.0%"/>
    <numFmt numFmtId="170" formatCode="0.0000%"/>
    <numFmt numFmtId="171" formatCode="_(* #,##0_);_(* \(#,##0\);_(* &quot;-&quot;??_);_(@_)"/>
    <numFmt numFmtId="172" formatCode="0.00_);\(0.00\)"/>
    <numFmt numFmtId="173" formatCode="0.000_);\(0.000\)"/>
    <numFmt numFmtId="174" formatCode="_(* #,##0.00000_);_(* \(#,##0.00000\);_(* &quot;-&quot;??_);_(@_)"/>
    <numFmt numFmtId="175" formatCode="#,##0.0000000_);\(#,##0.0000000\)"/>
    <numFmt numFmtId="176" formatCode="#,##0.00000_);\(#,##0.00000\)"/>
    <numFmt numFmtId="177" formatCode="#,##0.000"/>
    <numFmt numFmtId="178" formatCode="_(&quot;$&quot;* #,##0.000_);_(&quot;$&quot;* \(#,##0.000\);_(&quot;$&quot;* &quot;-&quot;??_);_(@_)"/>
    <numFmt numFmtId="179" formatCode="_(&quot;$&quot;* #,##0.0_);_(&quot;$&quot;* \(#,##0.0\);_(&quot;$&quot;* &quot;-&quot;_);_(@_)"/>
    <numFmt numFmtId="180" formatCode="#,##0.0_);\(#,##0.0\);#,##0.0_);@_)"/>
    <numFmt numFmtId="181" formatCode="_(* #,##0.0_);_(* \(#,##0.0\);_(* &quot;-&quot;??_);_(@_)"/>
    <numFmt numFmtId="182" formatCode="#,##0_);\(#,##0\);#,##0_);@_)"/>
  </numFmts>
  <fonts count="78" x14ac:knownFonts="1">
    <font>
      <sz val="12"/>
      <color theme="1"/>
      <name val="Calibri"/>
      <family val="2"/>
      <scheme val="minor"/>
    </font>
    <font>
      <sz val="10"/>
      <name val="Arial"/>
      <family val="2"/>
    </font>
    <font>
      <b/>
      <sz val="12"/>
      <name val="Calibri"/>
      <family val="2"/>
      <scheme val="minor"/>
    </font>
    <font>
      <sz val="9"/>
      <name val="Arial"/>
      <family val="2"/>
    </font>
    <font>
      <sz val="10"/>
      <name val="Calibri"/>
      <family val="2"/>
      <scheme val="minor"/>
    </font>
    <font>
      <b/>
      <sz val="10"/>
      <color rgb="FF0000FF"/>
      <name val="Calibri"/>
      <family val="2"/>
      <scheme val="minor"/>
    </font>
    <font>
      <b/>
      <sz val="10"/>
      <color rgb="FF008000"/>
      <name val="Calibri"/>
      <family val="2"/>
      <scheme val="minor"/>
    </font>
    <font>
      <sz val="11"/>
      <color theme="1"/>
      <name val="Calibri"/>
      <family val="2"/>
      <scheme val="minor"/>
    </font>
    <font>
      <b/>
      <sz val="10"/>
      <name val="Calibri"/>
      <family val="2"/>
      <scheme val="minor"/>
    </font>
    <font>
      <b/>
      <u/>
      <sz val="10"/>
      <color theme="1"/>
      <name val="Calibri"/>
      <family val="2"/>
      <scheme val="minor"/>
    </font>
    <font>
      <b/>
      <u/>
      <sz val="10"/>
      <name val="Calibri"/>
      <family val="2"/>
      <scheme val="minor"/>
    </font>
    <font>
      <sz val="8"/>
      <name val="Tms Rmn"/>
    </font>
    <font>
      <b/>
      <sz val="10"/>
      <color rgb="FF007434"/>
      <name val="Calibri"/>
      <family val="2"/>
      <scheme val="minor"/>
    </font>
    <font>
      <sz val="10"/>
      <color rgb="FF007434"/>
      <name val="Calibri"/>
      <family val="2"/>
      <scheme val="minor"/>
    </font>
    <font>
      <sz val="10"/>
      <color theme="1"/>
      <name val="Calibri"/>
      <family val="2"/>
      <scheme val="minor"/>
    </font>
    <font>
      <b/>
      <sz val="10"/>
      <color indexed="10"/>
      <name val="Calibri"/>
      <family val="2"/>
      <scheme val="minor"/>
    </font>
    <font>
      <sz val="10"/>
      <color indexed="10"/>
      <name val="Calibri"/>
      <family val="2"/>
      <scheme val="minor"/>
    </font>
    <font>
      <sz val="10"/>
      <color indexed="81"/>
      <name val="Calibri"/>
    </font>
    <font>
      <u/>
      <sz val="10"/>
      <color indexed="81"/>
      <name val="Calibri"/>
    </font>
    <font>
      <b/>
      <sz val="10"/>
      <color indexed="81"/>
      <name val="Calibri"/>
    </font>
    <font>
      <b/>
      <u/>
      <sz val="10"/>
      <color indexed="81"/>
      <name val="Calibri"/>
    </font>
    <font>
      <sz val="10"/>
      <name val="Calibri"/>
      <family val="2"/>
    </font>
    <font>
      <b/>
      <sz val="14"/>
      <name val="Calibri"/>
      <family val="2"/>
    </font>
    <font>
      <sz val="9"/>
      <name val="Helv"/>
      <family val="2"/>
    </font>
    <font>
      <sz val="10"/>
      <color indexed="10"/>
      <name val="Calibri"/>
      <family val="2"/>
    </font>
    <font>
      <sz val="11"/>
      <name val="Helvetica-Narrow"/>
      <family val="2"/>
    </font>
    <font>
      <b/>
      <sz val="10"/>
      <name val="Calibri"/>
      <family val="2"/>
    </font>
    <font>
      <b/>
      <sz val="10"/>
      <color indexed="17"/>
      <name val="Calibri"/>
      <family val="2"/>
      <scheme val="minor"/>
    </font>
    <font>
      <i/>
      <sz val="10"/>
      <name val="Calibri"/>
      <family val="2"/>
    </font>
    <font>
      <i/>
      <sz val="10"/>
      <name val="Calibri"/>
      <family val="2"/>
      <scheme val="minor"/>
    </font>
    <font>
      <b/>
      <sz val="10"/>
      <color rgb="FF008000"/>
      <name val="Calibri"/>
      <family val="2"/>
    </font>
    <font>
      <b/>
      <u/>
      <sz val="10"/>
      <name val="Calibri"/>
      <family val="2"/>
    </font>
    <font>
      <b/>
      <u/>
      <sz val="10"/>
      <color rgb="FF008000"/>
      <name val="Calibri"/>
      <family val="2"/>
    </font>
    <font>
      <b/>
      <sz val="12"/>
      <name val="Calibri"/>
      <family val="2"/>
    </font>
    <font>
      <b/>
      <sz val="12"/>
      <color rgb="FF008000"/>
      <name val="Calibri"/>
      <family val="2"/>
    </font>
    <font>
      <sz val="18"/>
      <name val="Calibri"/>
      <family val="2"/>
      <scheme val="minor"/>
    </font>
    <font>
      <b/>
      <sz val="18"/>
      <name val="Calibri"/>
      <family val="2"/>
      <scheme val="minor"/>
    </font>
    <font>
      <sz val="18"/>
      <name val="Arial"/>
      <family val="2"/>
    </font>
    <font>
      <b/>
      <sz val="18"/>
      <color rgb="FF0000FF"/>
      <name val="Calibri"/>
      <family val="2"/>
      <scheme val="minor"/>
    </font>
    <font>
      <b/>
      <sz val="18"/>
      <color rgb="FF008000"/>
      <name val="Calibri"/>
      <family val="2"/>
      <scheme val="minor"/>
    </font>
    <font>
      <b/>
      <sz val="18"/>
      <color rgb="FF007434"/>
      <name val="Calibri"/>
      <family val="2"/>
      <scheme val="minor"/>
    </font>
    <font>
      <sz val="18"/>
      <color indexed="10"/>
      <name val="Calibri"/>
      <family val="2"/>
      <scheme val="minor"/>
    </font>
    <font>
      <b/>
      <u/>
      <sz val="18"/>
      <name val="Helvetica-Narrow"/>
    </font>
    <font>
      <sz val="18"/>
      <name val="Helvetica-Narrow"/>
      <family val="2"/>
    </font>
    <font>
      <sz val="18"/>
      <color rgb="FF007434"/>
      <name val="Helvetica-Narrow"/>
      <family val="2"/>
    </font>
    <font>
      <sz val="18"/>
      <color rgb="FFFF0000"/>
      <name val="Helvetica-Narrow"/>
      <family val="2"/>
    </font>
    <font>
      <sz val="18"/>
      <name val="Helvetica Neue"/>
    </font>
    <font>
      <b/>
      <u/>
      <sz val="18"/>
      <color rgb="FF007434"/>
      <name val="Helvetica-Narrow"/>
      <family val="2"/>
    </font>
    <font>
      <b/>
      <u/>
      <sz val="18"/>
      <color rgb="FFFF0000"/>
      <name val="Helvetica-Narrow"/>
    </font>
    <font>
      <b/>
      <u/>
      <sz val="18"/>
      <name val="Arial"/>
      <family val="2"/>
    </font>
    <font>
      <sz val="18"/>
      <color rgb="FFC00000"/>
      <name val="Helvetica-Narrow"/>
      <family val="2"/>
    </font>
    <font>
      <sz val="18"/>
      <color rgb="FF0000FF"/>
      <name val="Helvetica-Narrow"/>
      <family val="2"/>
    </font>
    <font>
      <sz val="18"/>
      <color rgb="FF00B050"/>
      <name val="Helvetica-Narrow"/>
    </font>
    <font>
      <sz val="18"/>
      <color rgb="FFFFC000"/>
      <name val="Helvetica-Narrow"/>
    </font>
    <font>
      <sz val="10"/>
      <color indexed="12"/>
      <name val="Calibri"/>
      <family val="2"/>
      <scheme val="minor"/>
    </font>
    <font>
      <sz val="10"/>
      <color rgb="FF0000FF"/>
      <name val="Calibri"/>
      <family val="2"/>
      <scheme val="minor"/>
    </font>
    <font>
      <i/>
      <sz val="10"/>
      <color theme="1"/>
      <name val="Calibri"/>
      <scheme val="minor"/>
    </font>
    <font>
      <i/>
      <sz val="10"/>
      <color rgb="FF0000FF"/>
      <name val="Calibri"/>
      <scheme val="minor"/>
    </font>
    <font>
      <b/>
      <sz val="10"/>
      <color theme="1"/>
      <name val="Calibri"/>
      <family val="2"/>
      <scheme val="minor"/>
    </font>
    <font>
      <u/>
      <sz val="10"/>
      <name val="Calibri"/>
      <family val="2"/>
      <scheme val="minor"/>
    </font>
    <font>
      <b/>
      <sz val="10"/>
      <color rgb="FFFF0000"/>
      <name val="Calibri"/>
      <family val="2"/>
      <scheme val="minor"/>
    </font>
    <font>
      <sz val="10"/>
      <color rgb="FFFF0000"/>
      <name val="Calibri"/>
      <family val="2"/>
      <scheme val="minor"/>
    </font>
    <font>
      <sz val="10"/>
      <color theme="2" tint="-0.499984740745262"/>
      <name val="Calibri"/>
      <family val="2"/>
      <scheme val="minor"/>
    </font>
    <font>
      <b/>
      <sz val="11"/>
      <name val="Calibri"/>
      <family val="2"/>
      <scheme val="minor"/>
    </font>
    <font>
      <b/>
      <sz val="11"/>
      <color rgb="FF008000"/>
      <name val="Calibri"/>
      <family val="2"/>
      <scheme val="minor"/>
    </font>
    <font>
      <b/>
      <i/>
      <sz val="10"/>
      <name val="Calibri"/>
      <scheme val="minor"/>
    </font>
    <font>
      <b/>
      <i/>
      <sz val="10"/>
      <color rgb="FF00B050"/>
      <name val="Calibri"/>
      <scheme val="minor"/>
    </font>
    <font>
      <sz val="11"/>
      <name val="Calibri"/>
      <family val="2"/>
      <scheme val="minor"/>
    </font>
    <font>
      <b/>
      <sz val="11"/>
      <color theme="1"/>
      <name val="Calibri"/>
      <family val="2"/>
      <scheme val="minor"/>
    </font>
    <font>
      <u/>
      <sz val="10"/>
      <color theme="2" tint="-0.499984740745262"/>
      <name val="Calibri"/>
      <family val="2"/>
      <scheme val="minor"/>
    </font>
    <font>
      <b/>
      <sz val="10"/>
      <color rgb="FF00B050"/>
      <name val="Calibri"/>
      <family val="2"/>
      <scheme val="minor"/>
    </font>
    <font>
      <sz val="10"/>
      <color rgb="FF00B050"/>
      <name val="Calibri"/>
      <family val="2"/>
      <scheme val="minor"/>
    </font>
    <font>
      <b/>
      <sz val="10"/>
      <color rgb="FFC00000"/>
      <name val="Calibri"/>
      <family val="2"/>
      <scheme val="minor"/>
    </font>
    <font>
      <b/>
      <u/>
      <sz val="12"/>
      <name val="Arial"/>
      <family val="2"/>
    </font>
    <font>
      <b/>
      <sz val="12"/>
      <name val="Arial"/>
      <family val="2"/>
    </font>
    <font>
      <b/>
      <u/>
      <sz val="10"/>
      <name val="Arial"/>
      <family val="2"/>
    </font>
    <font>
      <b/>
      <sz val="10"/>
      <color rgb="FF0000FF"/>
      <name val="Arial"/>
      <family val="2"/>
    </font>
    <font>
      <b/>
      <u/>
      <sz val="12"/>
      <color rgb="FFFF0000"/>
      <name val="Calibri"/>
      <family val="2"/>
      <scheme val="minor"/>
    </font>
  </fonts>
  <fills count="13">
    <fill>
      <patternFill patternType="none"/>
    </fill>
    <fill>
      <patternFill patternType="gray125"/>
    </fill>
    <fill>
      <patternFill patternType="solid">
        <fgColor rgb="FFFBFECA"/>
        <bgColor indexed="64"/>
      </patternFill>
    </fill>
    <fill>
      <patternFill patternType="solid">
        <fgColor rgb="FFD1FDFC"/>
        <bgColor indexed="64"/>
      </patternFill>
    </fill>
    <fill>
      <patternFill patternType="solid">
        <fgColor theme="2"/>
        <bgColor indexed="64"/>
      </patternFill>
    </fill>
    <fill>
      <patternFill patternType="solid">
        <fgColor indexed="9"/>
        <bgColor indexed="64"/>
      </patternFill>
    </fill>
    <fill>
      <patternFill patternType="solid">
        <fgColor rgb="FFFFFF00"/>
        <bgColor indexed="64"/>
      </patternFill>
    </fill>
    <fill>
      <patternFill patternType="solid">
        <fgColor theme="0"/>
        <bgColor indexed="64"/>
      </patternFill>
    </fill>
    <fill>
      <patternFill patternType="solid">
        <fgColor rgb="FF92D050"/>
        <bgColor indexed="64"/>
      </patternFill>
    </fill>
    <fill>
      <patternFill patternType="solid">
        <fgColor rgb="FFFF0000"/>
        <bgColor indexed="64"/>
      </patternFill>
    </fill>
    <fill>
      <patternFill patternType="solid">
        <fgColor rgb="FFFFC000"/>
        <bgColor indexed="64"/>
      </patternFill>
    </fill>
    <fill>
      <patternFill patternType="solid">
        <fgColor rgb="FF00B050"/>
        <bgColor indexed="64"/>
      </patternFill>
    </fill>
    <fill>
      <patternFill patternType="solid">
        <fgColor rgb="FFFCFECA"/>
        <bgColor indexed="64"/>
      </patternFill>
    </fill>
  </fills>
  <borders count="45">
    <border>
      <left/>
      <right/>
      <top/>
      <bottom/>
      <diagonal/>
    </border>
    <border>
      <left style="medium">
        <color auto="1"/>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style="medium">
        <color auto="1"/>
      </right>
      <top/>
      <bottom style="medium">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style="medium">
        <color auto="1"/>
      </right>
      <top/>
      <bottom/>
      <diagonal/>
    </border>
    <border>
      <left style="medium">
        <color auto="1"/>
      </left>
      <right/>
      <top/>
      <bottom/>
      <diagonal/>
    </border>
    <border>
      <left/>
      <right style="medium">
        <color auto="1"/>
      </right>
      <top/>
      <bottom/>
      <diagonal/>
    </border>
    <border>
      <left style="medium">
        <color auto="1"/>
      </left>
      <right style="medium">
        <color auto="1"/>
      </right>
      <top style="medium">
        <color auto="1"/>
      </top>
      <bottom style="medium">
        <color auto="1"/>
      </bottom>
      <diagonal/>
    </border>
    <border>
      <left style="medium">
        <color auto="1"/>
      </left>
      <right style="medium">
        <color auto="1"/>
      </right>
      <top style="thin">
        <color auto="1"/>
      </top>
      <bottom style="medium">
        <color auto="1"/>
      </bottom>
      <diagonal/>
    </border>
    <border>
      <left/>
      <right/>
      <top/>
      <bottom style="medium">
        <color auto="1"/>
      </bottom>
      <diagonal/>
    </border>
    <border>
      <left style="medium">
        <color auto="1"/>
      </left>
      <right/>
      <top/>
      <bottom style="medium">
        <color auto="1"/>
      </bottom>
      <diagonal/>
    </border>
    <border>
      <left/>
      <right style="medium">
        <color auto="1"/>
      </right>
      <top/>
      <bottom style="medium">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style="thin">
        <color auto="1"/>
      </bottom>
      <diagonal/>
    </border>
    <border>
      <left/>
      <right style="thin">
        <color auto="1"/>
      </right>
      <top style="thin">
        <color auto="1"/>
      </top>
      <bottom/>
      <diagonal/>
    </border>
    <border>
      <left style="thin">
        <color auto="1"/>
      </left>
      <right/>
      <top style="thin">
        <color auto="1"/>
      </top>
      <bottom/>
      <diagonal/>
    </border>
    <border>
      <left style="thin">
        <color auto="1"/>
      </left>
      <right style="thin">
        <color auto="1"/>
      </right>
      <top/>
      <bottom/>
      <diagonal/>
    </border>
    <border>
      <left/>
      <right style="thin">
        <color auto="1"/>
      </right>
      <top/>
      <bottom/>
      <diagonal/>
    </border>
    <border>
      <left/>
      <right style="thin">
        <color auto="1"/>
      </right>
      <top/>
      <bottom style="thin">
        <color auto="1"/>
      </bottom>
      <diagonal/>
    </border>
    <border>
      <left style="thin">
        <color auto="1"/>
      </left>
      <right style="thin">
        <color auto="1"/>
      </right>
      <top style="thin">
        <color auto="1"/>
      </top>
      <bottom style="thin">
        <color auto="1"/>
      </bottom>
      <diagonal/>
    </border>
    <border>
      <left/>
      <right/>
      <top style="thin">
        <color auto="1"/>
      </top>
      <bottom/>
      <diagonal/>
    </border>
    <border>
      <left style="medium">
        <color auto="1"/>
      </left>
      <right/>
      <top style="medium">
        <color auto="1"/>
      </top>
      <bottom style="thin">
        <color auto="1"/>
      </bottom>
      <diagonal/>
    </border>
    <border>
      <left/>
      <right/>
      <top/>
      <bottom style="thin">
        <color auto="1"/>
      </bottom>
      <diagonal/>
    </border>
    <border>
      <left style="medium">
        <color auto="1"/>
      </left>
      <right/>
      <top style="thin">
        <color auto="1"/>
      </top>
      <bottom style="thin">
        <color auto="1"/>
      </bottom>
      <diagonal/>
    </border>
    <border>
      <left/>
      <right/>
      <top style="thin">
        <color auto="1"/>
      </top>
      <bottom style="double">
        <color auto="1"/>
      </bottom>
      <diagonal/>
    </border>
    <border>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medium">
        <color auto="1"/>
      </right>
      <top/>
      <bottom style="thin">
        <color auto="1"/>
      </bottom>
      <diagonal/>
    </border>
    <border>
      <left/>
      <right style="medium">
        <color auto="1"/>
      </right>
      <top style="thin">
        <color auto="1"/>
      </top>
      <bottom/>
      <diagonal/>
    </border>
    <border>
      <left style="medium">
        <color auto="1"/>
      </left>
      <right style="medium">
        <color auto="1"/>
      </right>
      <top style="thin">
        <color auto="1"/>
      </top>
      <bottom/>
      <diagonal/>
    </border>
    <border>
      <left style="thin">
        <color auto="1"/>
      </left>
      <right/>
      <top style="medium">
        <color auto="1"/>
      </top>
      <bottom/>
      <diagonal/>
    </border>
    <border>
      <left/>
      <right style="thin">
        <color auto="1"/>
      </right>
      <top style="medium">
        <color auto="1"/>
      </top>
      <bottom/>
      <diagonal/>
    </border>
    <border>
      <left style="medium">
        <color auto="1"/>
      </left>
      <right style="medium">
        <color auto="1"/>
      </right>
      <top style="thin">
        <color auto="1"/>
      </top>
      <bottom style="double">
        <color auto="1"/>
      </bottom>
      <diagonal/>
    </border>
    <border>
      <left style="medium">
        <color auto="1"/>
      </left>
      <right style="medium">
        <color auto="1"/>
      </right>
      <top style="double">
        <color auto="1"/>
      </top>
      <bottom/>
      <diagonal/>
    </border>
  </borders>
  <cellStyleXfs count="15">
    <xf numFmtId="0" fontId="0" fillId="0" borderId="0"/>
    <xf numFmtId="0" fontId="1" fillId="0" borderId="0">
      <alignment vertical="top"/>
    </xf>
    <xf numFmtId="0" fontId="1" fillId="0" borderId="0"/>
    <xf numFmtId="9" fontId="7" fillId="0" borderId="0" applyFont="0" applyFill="0" applyBorder="0" applyAlignment="0" applyProtection="0"/>
    <xf numFmtId="0" fontId="1" fillId="0" borderId="0"/>
    <xf numFmtId="0" fontId="11" fillId="0" borderId="0"/>
    <xf numFmtId="0" fontId="1" fillId="0" borderId="0"/>
    <xf numFmtId="0" fontId="23" fillId="0" borderId="0"/>
    <xf numFmtId="0" fontId="25" fillId="0" borderId="0"/>
    <xf numFmtId="0" fontId="1" fillId="0" borderId="0"/>
    <xf numFmtId="43" fontId="1" fillId="0" borderId="0" applyFont="0" applyFill="0" applyBorder="0" applyAlignment="0" applyProtection="0"/>
    <xf numFmtId="44" fontId="1" fillId="0" borderId="0" applyFont="0" applyFill="0" applyBorder="0" applyAlignment="0" applyProtection="0"/>
    <xf numFmtId="9" fontId="1" fillId="0" borderId="0" applyFont="0" applyFill="0" applyBorder="0" applyAlignment="0" applyProtection="0"/>
    <xf numFmtId="9" fontId="7" fillId="0" borderId="0" applyFont="0" applyFill="0" applyBorder="0" applyAlignment="0" applyProtection="0"/>
    <xf numFmtId="43" fontId="1" fillId="0" borderId="0" applyFont="0" applyFill="0" applyBorder="0" applyAlignment="0" applyProtection="0"/>
  </cellStyleXfs>
  <cellXfs count="681">
    <xf numFmtId="0" fontId="0" fillId="0" borderId="0" xfId="0"/>
    <xf numFmtId="37" fontId="2" fillId="2" borderId="0" xfId="1" applyNumberFormat="1" applyFont="1" applyFill="1" applyBorder="1" applyAlignment="1">
      <alignment horizontal="left" indent="8"/>
    </xf>
    <xf numFmtId="0" fontId="3" fillId="2" borderId="0" xfId="2" applyFont="1" applyFill="1"/>
    <xf numFmtId="37" fontId="2" fillId="2" borderId="0" xfId="1" applyNumberFormat="1" applyFont="1" applyFill="1" applyBorder="1" applyAlignment="1">
      <alignment horizontal="left" indent="6"/>
    </xf>
    <xf numFmtId="0" fontId="4" fillId="2" borderId="0" xfId="2" applyFont="1" applyFill="1"/>
    <xf numFmtId="164" fontId="5" fillId="2" borderId="0" xfId="1" applyNumberFormat="1" applyFont="1" applyFill="1" applyBorder="1" applyAlignment="1">
      <alignment horizontal="left" vertical="top" indent="1"/>
    </xf>
    <xf numFmtId="0" fontId="4" fillId="2" borderId="0" xfId="1" applyFont="1" applyFill="1" applyAlignment="1"/>
    <xf numFmtId="0" fontId="4" fillId="2" borderId="0" xfId="2" applyFont="1" applyFill="1" applyBorder="1"/>
    <xf numFmtId="0" fontId="6" fillId="2" borderId="0" xfId="1" applyFont="1" applyFill="1" applyBorder="1" applyAlignment="1">
      <alignment horizontal="left" vertical="top" indent="1"/>
    </xf>
    <xf numFmtId="39" fontId="4" fillId="2" borderId="0" xfId="1" applyNumberFormat="1" applyFont="1" applyFill="1" applyAlignment="1"/>
    <xf numFmtId="9" fontId="4" fillId="2" borderId="0" xfId="3" applyFont="1" applyFill="1" applyAlignment="1"/>
    <xf numFmtId="0" fontId="8" fillId="3" borderId="1" xfId="1" applyFont="1" applyFill="1" applyBorder="1" applyAlignment="1">
      <alignment horizontal="center" vertical="top"/>
    </xf>
    <xf numFmtId="0" fontId="8" fillId="3" borderId="3" xfId="1" applyFont="1" applyFill="1" applyBorder="1" applyAlignment="1">
      <alignment horizontal="centerContinuous" vertical="top"/>
    </xf>
    <xf numFmtId="0" fontId="8" fillId="3" borderId="4" xfId="1" applyFont="1" applyFill="1" applyBorder="1" applyAlignment="1">
      <alignment horizontal="centerContinuous" vertical="top"/>
    </xf>
    <xf numFmtId="37" fontId="4" fillId="2" borderId="0" xfId="2" applyNumberFormat="1" applyFont="1" applyFill="1" applyBorder="1"/>
    <xf numFmtId="0" fontId="9" fillId="3" borderId="6" xfId="1" applyFont="1" applyFill="1" applyBorder="1" applyAlignment="1">
      <alignment horizontal="center"/>
    </xf>
    <xf numFmtId="0" fontId="9" fillId="3" borderId="7" xfId="1" applyFont="1" applyFill="1" applyBorder="1" applyAlignment="1">
      <alignment horizontal="center"/>
    </xf>
    <xf numFmtId="0" fontId="9" fillId="3" borderId="8" xfId="1" applyFont="1" applyFill="1" applyBorder="1" applyAlignment="1">
      <alignment horizontal="center"/>
    </xf>
    <xf numFmtId="0" fontId="10" fillId="3" borderId="5" xfId="1" applyFont="1" applyFill="1" applyBorder="1" applyAlignment="1">
      <alignment horizontal="center" vertical="top"/>
    </xf>
    <xf numFmtId="0" fontId="8" fillId="0" borderId="1" xfId="4" applyFont="1" applyFill="1" applyBorder="1"/>
    <xf numFmtId="164" fontId="4" fillId="0" borderId="9" xfId="5" applyNumberFormat="1" applyFont="1" applyBorder="1" applyAlignment="1">
      <alignment horizontal="center" vertical="center"/>
    </xf>
    <xf numFmtId="164" fontId="4" fillId="0" borderId="10" xfId="5" applyNumberFormat="1" applyFont="1" applyBorder="1" applyAlignment="1">
      <alignment horizontal="center" vertical="center"/>
    </xf>
    <xf numFmtId="164" fontId="4" fillId="0" borderId="10" xfId="2" applyNumberFormat="1" applyFont="1" applyBorder="1" applyAlignment="1">
      <alignment horizontal="center" vertical="center"/>
    </xf>
    <xf numFmtId="164" fontId="4" fillId="0" borderId="11" xfId="2" applyNumberFormat="1" applyFont="1" applyBorder="1" applyAlignment="1">
      <alignment horizontal="center" vertical="center"/>
    </xf>
    <xf numFmtId="164" fontId="4" fillId="0" borderId="1" xfId="2" applyNumberFormat="1" applyFont="1" applyBorder="1" applyAlignment="1">
      <alignment vertical="center"/>
    </xf>
    <xf numFmtId="164" fontId="4" fillId="0" borderId="10" xfId="5" applyNumberFormat="1" applyFont="1" applyBorder="1" applyAlignment="1">
      <alignment vertical="center"/>
    </xf>
    <xf numFmtId="164" fontId="4" fillId="0" borderId="10" xfId="2" applyNumberFormat="1" applyFont="1" applyBorder="1" applyAlignment="1">
      <alignment vertical="center"/>
    </xf>
    <xf numFmtId="165" fontId="8" fillId="0" borderId="12" xfId="4" applyNumberFormat="1" applyFont="1" applyFill="1" applyBorder="1"/>
    <xf numFmtId="164" fontId="12" fillId="0" borderId="13" xfId="5" applyNumberFormat="1" applyFont="1" applyBorder="1" applyAlignment="1">
      <alignment horizontal="center" vertical="center"/>
    </xf>
    <xf numFmtId="164" fontId="12" fillId="0" borderId="0" xfId="5" applyNumberFormat="1" applyFont="1" applyBorder="1" applyAlignment="1">
      <alignment horizontal="center" vertical="center"/>
    </xf>
    <xf numFmtId="164" fontId="12" fillId="0" borderId="14" xfId="5" applyNumberFormat="1" applyFont="1" applyBorder="1" applyAlignment="1">
      <alignment horizontal="center" vertical="center"/>
    </xf>
    <xf numFmtId="164" fontId="4" fillId="0" borderId="12" xfId="2" applyNumberFormat="1" applyFont="1" applyBorder="1" applyAlignment="1">
      <alignment vertical="center"/>
    </xf>
    <xf numFmtId="164" fontId="12" fillId="0" borderId="0" xfId="5" applyNumberFormat="1" applyFont="1" applyBorder="1" applyAlignment="1">
      <alignment vertical="center"/>
    </xf>
    <xf numFmtId="164" fontId="12" fillId="0" borderId="14" xfId="5" applyNumberFormat="1" applyFont="1" applyBorder="1" applyAlignment="1">
      <alignment vertical="center"/>
    </xf>
    <xf numFmtId="164" fontId="12" fillId="4" borderId="2" xfId="5" applyNumberFormat="1" applyFont="1" applyFill="1" applyBorder="1" applyAlignment="1">
      <alignment vertical="center"/>
    </xf>
    <xf numFmtId="164" fontId="12" fillId="4" borderId="3" xfId="5" applyNumberFormat="1" applyFont="1" applyFill="1" applyBorder="1" applyAlignment="1">
      <alignment vertical="center"/>
    </xf>
    <xf numFmtId="164" fontId="12" fillId="4" borderId="4" xfId="5" applyNumberFormat="1" applyFont="1" applyFill="1" applyBorder="1" applyAlignment="1">
      <alignment vertical="center"/>
    </xf>
    <xf numFmtId="164" fontId="12" fillId="0" borderId="12" xfId="2" applyNumberFormat="1" applyFont="1" applyBorder="1" applyAlignment="1">
      <alignment vertical="center"/>
    </xf>
    <xf numFmtId="165" fontId="8" fillId="2" borderId="0" xfId="2" applyNumberFormat="1" applyFont="1" applyFill="1" applyBorder="1"/>
    <xf numFmtId="0" fontId="4" fillId="5" borderId="12" xfId="4" applyFont="1" applyFill="1" applyBorder="1" applyAlignment="1">
      <alignment horizontal="left" indent="1"/>
    </xf>
    <xf numFmtId="164" fontId="13" fillId="0" borderId="13" xfId="5" applyNumberFormat="1" applyFont="1" applyBorder="1" applyAlignment="1">
      <alignment horizontal="center" vertical="center"/>
    </xf>
    <xf numFmtId="164" fontId="13" fillId="0" borderId="0" xfId="5" applyNumberFormat="1" applyFont="1" applyBorder="1" applyAlignment="1">
      <alignment horizontal="center" vertical="center"/>
    </xf>
    <xf numFmtId="164" fontId="13" fillId="0" borderId="14" xfId="5" applyNumberFormat="1" applyFont="1" applyBorder="1" applyAlignment="1">
      <alignment horizontal="center" vertical="center"/>
    </xf>
    <xf numFmtId="164" fontId="13" fillId="0" borderId="0" xfId="5" applyNumberFormat="1" applyFont="1" applyBorder="1" applyAlignment="1">
      <alignment vertical="center"/>
    </xf>
    <xf numFmtId="164" fontId="13" fillId="0" borderId="14" xfId="5" applyNumberFormat="1" applyFont="1" applyBorder="1" applyAlignment="1">
      <alignment vertical="center"/>
    </xf>
    <xf numFmtId="164" fontId="13" fillId="4" borderId="2" xfId="5" applyNumberFormat="1" applyFont="1" applyFill="1" applyBorder="1" applyAlignment="1">
      <alignment vertical="center"/>
    </xf>
    <xf numFmtId="164" fontId="13" fillId="4" borderId="3" xfId="5" applyNumberFormat="1" applyFont="1" applyFill="1" applyBorder="1" applyAlignment="1">
      <alignment vertical="center"/>
    </xf>
    <xf numFmtId="164" fontId="13" fillId="4" borderId="4" xfId="5" applyNumberFormat="1" applyFont="1" applyFill="1" applyBorder="1" applyAlignment="1">
      <alignment vertical="center"/>
    </xf>
    <xf numFmtId="164" fontId="13" fillId="4" borderId="15" xfId="2" applyNumberFormat="1" applyFont="1" applyFill="1" applyBorder="1" applyAlignment="1">
      <alignment vertical="center"/>
    </xf>
    <xf numFmtId="164" fontId="4" fillId="0" borderId="13" xfId="2" applyNumberFormat="1" applyFont="1" applyBorder="1" applyAlignment="1">
      <alignment horizontal="center" vertical="center"/>
    </xf>
    <xf numFmtId="164" fontId="13" fillId="0" borderId="0" xfId="2" applyNumberFormat="1" applyFont="1" applyBorder="1" applyAlignment="1">
      <alignment horizontal="center" vertical="center"/>
    </xf>
    <xf numFmtId="164" fontId="13" fillId="0" borderId="14" xfId="2" applyNumberFormat="1" applyFont="1" applyBorder="1" applyAlignment="1">
      <alignment horizontal="center" vertical="center"/>
    </xf>
    <xf numFmtId="164" fontId="13" fillId="0" borderId="0" xfId="2" applyNumberFormat="1" applyFont="1" applyBorder="1" applyAlignment="1">
      <alignment vertical="center"/>
    </xf>
    <xf numFmtId="164" fontId="13" fillId="0" borderId="14" xfId="2" applyNumberFormat="1" applyFont="1" applyBorder="1" applyAlignment="1">
      <alignment vertical="center"/>
    </xf>
    <xf numFmtId="164" fontId="13" fillId="4" borderId="2" xfId="2" applyNumberFormat="1" applyFont="1" applyFill="1" applyBorder="1" applyAlignment="1">
      <alignment vertical="center"/>
    </xf>
    <xf numFmtId="164" fontId="13" fillId="4" borderId="3" xfId="2" applyNumberFormat="1" applyFont="1" applyFill="1" applyBorder="1" applyAlignment="1">
      <alignment vertical="center"/>
    </xf>
    <xf numFmtId="164" fontId="13" fillId="4" borderId="4" xfId="2" applyNumberFormat="1" applyFont="1" applyFill="1" applyBorder="1" applyAlignment="1">
      <alignment vertical="center"/>
    </xf>
    <xf numFmtId="164" fontId="13" fillId="0" borderId="12" xfId="2" applyNumberFormat="1" applyFont="1" applyBorder="1" applyAlignment="1">
      <alignment vertical="center"/>
    </xf>
    <xf numFmtId="0" fontId="8" fillId="5" borderId="16" xfId="2" applyFont="1" applyFill="1" applyBorder="1"/>
    <xf numFmtId="164" fontId="8" fillId="0" borderId="6" xfId="2" applyNumberFormat="1" applyFont="1" applyBorder="1" applyAlignment="1">
      <alignment horizontal="center" vertical="center"/>
    </xf>
    <xf numFmtId="164" fontId="8" fillId="0" borderId="7" xfId="2" applyNumberFormat="1" applyFont="1" applyBorder="1" applyAlignment="1">
      <alignment horizontal="center" vertical="center"/>
    </xf>
    <xf numFmtId="164" fontId="8" fillId="0" borderId="8" xfId="2" applyNumberFormat="1" applyFont="1" applyBorder="1" applyAlignment="1">
      <alignment horizontal="center" vertical="center"/>
    </xf>
    <xf numFmtId="164" fontId="8" fillId="0" borderId="16" xfId="2" applyNumberFormat="1" applyFont="1" applyBorder="1" applyAlignment="1">
      <alignment vertical="center"/>
    </xf>
    <xf numFmtId="164" fontId="8" fillId="0" borderId="6" xfId="2" applyNumberFormat="1" applyFont="1" applyBorder="1" applyAlignment="1">
      <alignment vertical="center"/>
    </xf>
    <xf numFmtId="164" fontId="8" fillId="0" borderId="7" xfId="2" applyNumberFormat="1" applyFont="1" applyBorder="1" applyAlignment="1">
      <alignment vertical="center"/>
    </xf>
    <xf numFmtId="164" fontId="8" fillId="0" borderId="8" xfId="2" applyNumberFormat="1" applyFont="1" applyBorder="1" applyAlignment="1">
      <alignment vertical="center"/>
    </xf>
    <xf numFmtId="164" fontId="8" fillId="4" borderId="2" xfId="2" applyNumberFormat="1" applyFont="1" applyFill="1" applyBorder="1" applyAlignment="1">
      <alignment vertical="center"/>
    </xf>
    <xf numFmtId="164" fontId="8" fillId="4" borderId="3" xfId="2" applyNumberFormat="1" applyFont="1" applyFill="1" applyBorder="1" applyAlignment="1">
      <alignment vertical="center"/>
    </xf>
    <xf numFmtId="164" fontId="8" fillId="4" borderId="4" xfId="2" applyNumberFormat="1" applyFont="1" applyFill="1" applyBorder="1" applyAlignment="1">
      <alignment vertical="center"/>
    </xf>
    <xf numFmtId="0" fontId="8" fillId="5" borderId="12" xfId="2" applyFont="1" applyFill="1" applyBorder="1"/>
    <xf numFmtId="164" fontId="4" fillId="0" borderId="13" xfId="5" applyNumberFormat="1" applyFont="1" applyBorder="1" applyAlignment="1">
      <alignment horizontal="center" vertical="center"/>
    </xf>
    <xf numFmtId="164" fontId="4" fillId="0" borderId="0" xfId="5" applyNumberFormat="1" applyFont="1" applyBorder="1" applyAlignment="1">
      <alignment horizontal="center" vertical="center"/>
    </xf>
    <xf numFmtId="164" fontId="4" fillId="0" borderId="14" xfId="5" applyNumberFormat="1" applyFont="1" applyBorder="1" applyAlignment="1">
      <alignment horizontal="center" vertical="center"/>
    </xf>
    <xf numFmtId="164" fontId="4" fillId="0" borderId="0" xfId="5" applyNumberFormat="1" applyFont="1" applyBorder="1" applyAlignment="1">
      <alignment vertical="center"/>
    </xf>
    <xf numFmtId="164" fontId="4" fillId="0" borderId="14" xfId="5" applyNumberFormat="1" applyFont="1" applyBorder="1" applyAlignment="1">
      <alignment vertical="center"/>
    </xf>
    <xf numFmtId="0" fontId="4" fillId="5" borderId="12" xfId="2" applyFont="1" applyFill="1" applyBorder="1" applyAlignment="1">
      <alignment horizontal="left" indent="1"/>
    </xf>
    <xf numFmtId="0" fontId="8" fillId="5" borderId="12" xfId="4" applyFont="1" applyFill="1" applyBorder="1"/>
    <xf numFmtId="0" fontId="4" fillId="5" borderId="5" xfId="4" applyFont="1" applyFill="1" applyBorder="1" applyAlignment="1">
      <alignment horizontal="left" indent="1"/>
    </xf>
    <xf numFmtId="164" fontId="14" fillId="0" borderId="0" xfId="5" applyNumberFormat="1" applyFont="1" applyBorder="1" applyAlignment="1">
      <alignment horizontal="center" vertical="center"/>
    </xf>
    <xf numFmtId="164" fontId="4" fillId="0" borderId="5" xfId="2" applyNumberFormat="1" applyFont="1" applyBorder="1" applyAlignment="1">
      <alignment vertical="center"/>
    </xf>
    <xf numFmtId="164" fontId="13" fillId="0" borderId="17" xfId="2" applyNumberFormat="1" applyFont="1" applyBorder="1" applyAlignment="1">
      <alignment vertical="center"/>
    </xf>
    <xf numFmtId="164" fontId="13" fillId="0" borderId="5" xfId="2" applyNumberFormat="1" applyFont="1" applyBorder="1" applyAlignment="1">
      <alignment vertical="center"/>
    </xf>
    <xf numFmtId="0" fontId="8" fillId="0" borderId="12" xfId="2" applyFont="1" applyBorder="1"/>
    <xf numFmtId="164" fontId="4" fillId="0" borderId="0" xfId="2" applyNumberFormat="1" applyFont="1" applyBorder="1" applyAlignment="1">
      <alignment horizontal="center" vertical="center"/>
    </xf>
    <xf numFmtId="164" fontId="4" fillId="0" borderId="14" xfId="2" applyNumberFormat="1" applyFont="1" applyBorder="1" applyAlignment="1">
      <alignment horizontal="center" vertical="center"/>
    </xf>
    <xf numFmtId="164" fontId="4" fillId="0" borderId="0" xfId="2" applyNumberFormat="1" applyFont="1" applyBorder="1" applyAlignment="1">
      <alignment vertical="center"/>
    </xf>
    <xf numFmtId="164" fontId="4" fillId="0" borderId="14" xfId="2" applyNumberFormat="1" applyFont="1" applyBorder="1" applyAlignment="1">
      <alignment vertical="center"/>
    </xf>
    <xf numFmtId="0" fontId="4" fillId="0" borderId="12" xfId="2" applyFont="1" applyBorder="1"/>
    <xf numFmtId="164" fontId="4" fillId="4" borderId="15" xfId="2" applyNumberFormat="1" applyFont="1" applyFill="1" applyBorder="1" applyAlignment="1">
      <alignment vertical="center"/>
    </xf>
    <xf numFmtId="5" fontId="8" fillId="0" borderId="12" xfId="2" applyNumberFormat="1" applyFont="1" applyBorder="1"/>
    <xf numFmtId="164" fontId="12" fillId="0" borderId="0" xfId="2" applyNumberFormat="1" applyFont="1" applyBorder="1" applyAlignment="1">
      <alignment horizontal="center" vertical="center"/>
    </xf>
    <xf numFmtId="164" fontId="12" fillId="0" borderId="14" xfId="2" applyNumberFormat="1" applyFont="1" applyBorder="1" applyAlignment="1">
      <alignment horizontal="center" vertical="center"/>
    </xf>
    <xf numFmtId="164" fontId="12" fillId="0" borderId="0" xfId="2" applyNumberFormat="1" applyFont="1" applyBorder="1" applyAlignment="1">
      <alignment vertical="center"/>
    </xf>
    <xf numFmtId="164" fontId="12" fillId="0" borderId="14" xfId="2" applyNumberFormat="1" applyFont="1" applyBorder="1" applyAlignment="1">
      <alignment vertical="center"/>
    </xf>
    <xf numFmtId="164" fontId="12" fillId="4" borderId="9" xfId="2" applyNumberFormat="1" applyFont="1" applyFill="1" applyBorder="1" applyAlignment="1">
      <alignment vertical="center"/>
    </xf>
    <xf numFmtId="164" fontId="12" fillId="4" borderId="10" xfId="2" applyNumberFormat="1" applyFont="1" applyFill="1" applyBorder="1" applyAlignment="1">
      <alignment vertical="center"/>
    </xf>
    <xf numFmtId="164" fontId="12" fillId="4" borderId="11" xfId="2" applyNumberFormat="1" applyFont="1" applyFill="1" applyBorder="1" applyAlignment="1">
      <alignment vertical="center"/>
    </xf>
    <xf numFmtId="5" fontId="8" fillId="2" borderId="0" xfId="2" applyNumberFormat="1" applyFont="1" applyFill="1" applyBorder="1"/>
    <xf numFmtId="5" fontId="8" fillId="0" borderId="5" xfId="2" applyNumberFormat="1" applyFont="1" applyBorder="1"/>
    <xf numFmtId="164" fontId="8" fillId="0" borderId="18" xfId="2" applyNumberFormat="1" applyFont="1" applyBorder="1" applyAlignment="1">
      <alignment horizontal="center" vertical="center"/>
    </xf>
    <xf numFmtId="164" fontId="8" fillId="0" borderId="17" xfId="2" applyNumberFormat="1" applyFont="1" applyBorder="1" applyAlignment="1">
      <alignment horizontal="center" vertical="center"/>
    </xf>
    <xf numFmtId="164" fontId="8" fillId="0" borderId="19" xfId="2" applyNumberFormat="1" applyFont="1" applyBorder="1" applyAlignment="1">
      <alignment horizontal="center" vertical="center"/>
    </xf>
    <xf numFmtId="164" fontId="8" fillId="0" borderId="5" xfId="2" applyNumberFormat="1" applyFont="1" applyBorder="1" applyAlignment="1">
      <alignment vertical="center"/>
    </xf>
    <xf numFmtId="164" fontId="8" fillId="0" borderId="17" xfId="2" applyNumberFormat="1" applyFont="1" applyBorder="1" applyAlignment="1">
      <alignment vertical="center"/>
    </xf>
    <xf numFmtId="164" fontId="8" fillId="0" borderId="19" xfId="2" applyNumberFormat="1" applyFont="1" applyBorder="1" applyAlignment="1">
      <alignment vertical="center"/>
    </xf>
    <xf numFmtId="164" fontId="8" fillId="4" borderId="18" xfId="2" applyNumberFormat="1" applyFont="1" applyFill="1" applyBorder="1" applyAlignment="1">
      <alignment vertical="center"/>
    </xf>
    <xf numFmtId="164" fontId="8" fillId="4" borderId="17" xfId="2" applyNumberFormat="1" applyFont="1" applyFill="1" applyBorder="1" applyAlignment="1">
      <alignment vertical="center"/>
    </xf>
    <xf numFmtId="164" fontId="8" fillId="4" borderId="19" xfId="2" applyNumberFormat="1" applyFont="1" applyFill="1" applyBorder="1" applyAlignment="1">
      <alignment vertical="center"/>
    </xf>
    <xf numFmtId="0" fontId="15" fillId="0" borderId="9" xfId="2" applyFont="1" applyBorder="1"/>
    <xf numFmtId="37" fontId="12" fillId="0" borderId="9" xfId="2" applyNumberFormat="1" applyFont="1" applyBorder="1" applyAlignment="1">
      <alignment horizontal="center" vertical="center"/>
    </xf>
    <xf numFmtId="37" fontId="12" fillId="0" borderId="10" xfId="2" applyNumberFormat="1" applyFont="1" applyBorder="1" applyAlignment="1">
      <alignment horizontal="center" vertical="center"/>
    </xf>
    <xf numFmtId="37" fontId="12" fillId="0" borderId="11" xfId="2" applyNumberFormat="1" applyFont="1" applyBorder="1" applyAlignment="1">
      <alignment horizontal="center" vertical="center"/>
    </xf>
    <xf numFmtId="37" fontId="12" fillId="0" borderId="1" xfId="2" applyNumberFormat="1" applyFont="1" applyBorder="1" applyAlignment="1">
      <alignment horizontal="center" vertical="center"/>
    </xf>
    <xf numFmtId="37" fontId="12" fillId="4" borderId="2" xfId="2" applyNumberFormat="1" applyFont="1" applyFill="1" applyBorder="1" applyAlignment="1">
      <alignment horizontal="center" vertical="center"/>
    </xf>
    <xf numFmtId="37" fontId="12" fillId="4" borderId="3" xfId="2" applyNumberFormat="1" applyFont="1" applyFill="1" applyBorder="1" applyAlignment="1">
      <alignment horizontal="center" vertical="center"/>
    </xf>
    <xf numFmtId="37" fontId="12" fillId="4" borderId="4" xfId="2" applyNumberFormat="1" applyFont="1" applyFill="1" applyBorder="1" applyAlignment="1">
      <alignment horizontal="center" vertical="center"/>
    </xf>
    <xf numFmtId="37" fontId="16" fillId="2" borderId="0" xfId="2" applyNumberFormat="1" applyFont="1" applyFill="1" applyBorder="1"/>
    <xf numFmtId="0" fontId="15" fillId="0" borderId="18" xfId="2" applyFont="1" applyBorder="1"/>
    <xf numFmtId="37" fontId="15" fillId="0" borderId="18" xfId="2" applyNumberFormat="1" applyFont="1" applyBorder="1" applyAlignment="1">
      <alignment horizontal="center" vertical="center"/>
    </xf>
    <xf numFmtId="37" fontId="15" fillId="0" borderId="17" xfId="2" applyNumberFormat="1" applyFont="1" applyBorder="1" applyAlignment="1">
      <alignment horizontal="center" vertical="center"/>
    </xf>
    <xf numFmtId="37" fontId="15" fillId="0" borderId="19" xfId="2" applyNumberFormat="1" applyFont="1" applyBorder="1" applyAlignment="1">
      <alignment horizontal="center" vertical="center"/>
    </xf>
    <xf numFmtId="37" fontId="15" fillId="0" borderId="5" xfId="2" applyNumberFormat="1" applyFont="1" applyBorder="1" applyAlignment="1">
      <alignment horizontal="center" vertical="center"/>
    </xf>
    <xf numFmtId="37" fontId="4" fillId="2" borderId="0" xfId="2" applyNumberFormat="1" applyFont="1" applyFill="1" applyBorder="1" applyAlignment="1">
      <alignment vertical="center"/>
    </xf>
    <xf numFmtId="166" fontId="4" fillId="2" borderId="0" xfId="2" applyNumberFormat="1" applyFont="1" applyFill="1" applyBorder="1" applyAlignment="1">
      <alignment vertical="center"/>
    </xf>
    <xf numFmtId="9" fontId="4" fillId="2" borderId="0" xfId="3" applyFont="1" applyFill="1" applyBorder="1" applyAlignment="1">
      <alignment vertical="center"/>
    </xf>
    <xf numFmtId="0" fontId="9" fillId="3" borderId="2" xfId="1" applyFont="1" applyFill="1" applyBorder="1" applyAlignment="1">
      <alignment horizontal="center" vertical="center"/>
    </xf>
    <xf numFmtId="0" fontId="9" fillId="3" borderId="3" xfId="1" applyFont="1" applyFill="1" applyBorder="1" applyAlignment="1">
      <alignment horizontal="center" vertical="center"/>
    </xf>
    <xf numFmtId="0" fontId="9" fillId="3" borderId="4" xfId="1" applyFont="1" applyFill="1" applyBorder="1" applyAlignment="1">
      <alignment horizontal="center" vertical="center"/>
    </xf>
    <xf numFmtId="0" fontId="10" fillId="3" borderId="15" xfId="1" applyFont="1" applyFill="1" applyBorder="1" applyAlignment="1">
      <alignment horizontal="center" vertical="center"/>
    </xf>
    <xf numFmtId="164" fontId="4" fillId="0" borderId="18" xfId="2" applyNumberFormat="1" applyFont="1" applyBorder="1" applyAlignment="1">
      <alignment vertical="center"/>
    </xf>
    <xf numFmtId="164" fontId="4" fillId="0" borderId="17" xfId="2" applyNumberFormat="1" applyFont="1" applyBorder="1" applyAlignment="1">
      <alignment vertical="center"/>
    </xf>
    <xf numFmtId="164" fontId="4" fillId="0" borderId="19" xfId="2" applyNumberFormat="1" applyFont="1" applyBorder="1" applyAlignment="1">
      <alignment vertical="center"/>
    </xf>
    <xf numFmtId="164" fontId="4" fillId="2" borderId="0" xfId="2" applyNumberFormat="1" applyFont="1" applyFill="1" applyBorder="1"/>
    <xf numFmtId="0" fontId="8" fillId="3" borderId="4" xfId="1" applyFont="1" applyFill="1" applyBorder="1" applyAlignment="1">
      <alignment horizontal="center" vertical="top"/>
    </xf>
    <xf numFmtId="37" fontId="4" fillId="0" borderId="0" xfId="2" applyNumberFormat="1" applyFont="1" applyBorder="1"/>
    <xf numFmtId="165" fontId="8" fillId="0" borderId="0" xfId="2" applyNumberFormat="1" applyFont="1" applyBorder="1"/>
    <xf numFmtId="5" fontId="8" fillId="0" borderId="0" xfId="2" applyNumberFormat="1" applyFont="1" applyBorder="1"/>
    <xf numFmtId="37" fontId="16" fillId="0" borderId="0" xfId="2" applyNumberFormat="1" applyFont="1" applyBorder="1"/>
    <xf numFmtId="164" fontId="4" fillId="0" borderId="0" xfId="2" applyNumberFormat="1" applyFont="1" applyBorder="1"/>
    <xf numFmtId="37" fontId="3" fillId="2" borderId="0" xfId="2" applyNumberFormat="1" applyFont="1" applyFill="1" applyBorder="1"/>
    <xf numFmtId="0" fontId="3" fillId="0" borderId="0" xfId="2" applyFont="1"/>
    <xf numFmtId="37" fontId="3" fillId="0" borderId="0" xfId="2" applyNumberFormat="1" applyFont="1" applyBorder="1"/>
    <xf numFmtId="0" fontId="21" fillId="2" borderId="0" xfId="1" applyFont="1" applyFill="1" applyAlignment="1"/>
    <xf numFmtId="0" fontId="22" fillId="2" borderId="0" xfId="6" applyFont="1" applyFill="1" applyAlignment="1">
      <alignment horizontal="left" indent="5"/>
    </xf>
    <xf numFmtId="0" fontId="21" fillId="2" borderId="0" xfId="7" applyFont="1" applyFill="1"/>
    <xf numFmtId="0" fontId="24" fillId="2" borderId="0" xfId="7" applyFont="1" applyFill="1"/>
    <xf numFmtId="0" fontId="4" fillId="2" borderId="0" xfId="8" applyFont="1" applyFill="1"/>
    <xf numFmtId="37" fontId="2" fillId="2" borderId="0" xfId="1" applyNumberFormat="1" applyFont="1" applyFill="1" applyBorder="1" applyAlignment="1">
      <alignment horizontal="left" indent="3"/>
    </xf>
    <xf numFmtId="0" fontId="4" fillId="2" borderId="0" xfId="9" applyFont="1" applyFill="1"/>
    <xf numFmtId="164" fontId="5" fillId="2" borderId="0" xfId="1" applyNumberFormat="1" applyFont="1" applyFill="1" applyBorder="1">
      <alignment vertical="top"/>
    </xf>
    <xf numFmtId="0" fontId="6" fillId="2" borderId="0" xfId="1" applyFont="1" applyFill="1" applyBorder="1">
      <alignment vertical="top"/>
    </xf>
    <xf numFmtId="0" fontId="21" fillId="2" borderId="0" xfId="1" applyFont="1" applyFill="1" applyBorder="1" applyAlignment="1"/>
    <xf numFmtId="0" fontId="21" fillId="0" borderId="0" xfId="1" applyFont="1" applyAlignment="1"/>
    <xf numFmtId="0" fontId="8" fillId="3" borderId="25" xfId="9" applyFont="1" applyFill="1" applyBorder="1" applyAlignment="1">
      <alignment horizontal="center"/>
    </xf>
    <xf numFmtId="0" fontId="8" fillId="3" borderId="20" xfId="9" applyFont="1" applyFill="1" applyBorder="1" applyAlignment="1">
      <alignment horizontal="center"/>
    </xf>
    <xf numFmtId="0" fontId="8" fillId="3" borderId="26" xfId="9" applyFont="1" applyFill="1" applyBorder="1" applyAlignment="1">
      <alignment horizontal="center"/>
    </xf>
    <xf numFmtId="0" fontId="26" fillId="0" borderId="20" xfId="1" applyFont="1" applyBorder="1" applyAlignment="1">
      <alignment horizontal="center"/>
    </xf>
    <xf numFmtId="5" fontId="27" fillId="0" borderId="20" xfId="10" applyNumberFormat="1" applyFont="1" applyBorder="1" applyAlignment="1">
      <alignment horizontal="center"/>
    </xf>
    <xf numFmtId="0" fontId="28" fillId="0" borderId="27" xfId="1" applyFont="1" applyBorder="1" applyAlignment="1">
      <alignment horizontal="center"/>
    </xf>
    <xf numFmtId="167" fontId="29" fillId="0" borderId="27" xfId="10" applyNumberFormat="1" applyFont="1" applyBorder="1" applyAlignment="1">
      <alignment horizontal="center"/>
    </xf>
    <xf numFmtId="0" fontId="8" fillId="7" borderId="27" xfId="1" applyFont="1" applyFill="1" applyBorder="1" applyAlignment="1">
      <alignment horizontal="center" vertical="top"/>
    </xf>
    <xf numFmtId="0" fontId="21" fillId="0" borderId="27" xfId="1" applyFont="1" applyBorder="1" applyAlignment="1">
      <alignment horizontal="center"/>
    </xf>
    <xf numFmtId="0" fontId="8" fillId="7" borderId="20" xfId="1" applyFont="1" applyFill="1" applyBorder="1" applyAlignment="1">
      <alignment horizontal="center" vertical="top"/>
    </xf>
    <xf numFmtId="5" fontId="21" fillId="0" borderId="25" xfId="1" applyNumberFormat="1" applyFont="1" applyBorder="1" applyAlignment="1">
      <alignment horizontal="center"/>
    </xf>
    <xf numFmtId="5" fontId="21" fillId="0" borderId="20" xfId="1" applyNumberFormat="1" applyFont="1" applyBorder="1" applyAlignment="1">
      <alignment horizontal="center"/>
    </xf>
    <xf numFmtId="0" fontId="21" fillId="0" borderId="27" xfId="1" quotePrefix="1" applyFont="1" applyBorder="1" applyAlignment="1">
      <alignment horizontal="center"/>
    </xf>
    <xf numFmtId="5" fontId="21" fillId="0" borderId="28" xfId="1" applyNumberFormat="1" applyFont="1" applyBorder="1" applyAlignment="1">
      <alignment horizontal="center"/>
    </xf>
    <xf numFmtId="5" fontId="21" fillId="0" borderId="27" xfId="1" applyNumberFormat="1" applyFont="1" applyBorder="1" applyAlignment="1">
      <alignment horizontal="center"/>
    </xf>
    <xf numFmtId="5" fontId="30" fillId="0" borderId="28" xfId="1" applyNumberFormat="1" applyFont="1" applyBorder="1" applyAlignment="1">
      <alignment horizontal="center"/>
    </xf>
    <xf numFmtId="7" fontId="30" fillId="0" borderId="27" xfId="1" applyNumberFormat="1" applyFont="1" applyBorder="1" applyAlignment="1">
      <alignment horizontal="center"/>
    </xf>
    <xf numFmtId="0" fontId="21" fillId="0" borderId="24" xfId="1" quotePrefix="1" applyFont="1" applyBorder="1" applyAlignment="1">
      <alignment horizontal="center"/>
    </xf>
    <xf numFmtId="5" fontId="30" fillId="0" borderId="29" xfId="1" applyNumberFormat="1" applyFont="1" applyBorder="1" applyAlignment="1">
      <alignment horizontal="center"/>
    </xf>
    <xf numFmtId="5" fontId="30" fillId="0" borderId="24" xfId="1" applyNumberFormat="1" applyFont="1" applyBorder="1" applyAlignment="1">
      <alignment horizontal="center"/>
    </xf>
    <xf numFmtId="5" fontId="30" fillId="0" borderId="20" xfId="1" applyNumberFormat="1" applyFont="1" applyBorder="1" applyAlignment="1">
      <alignment horizontal="center"/>
    </xf>
    <xf numFmtId="5" fontId="30" fillId="0" borderId="27" xfId="1" applyNumberFormat="1" applyFont="1" applyBorder="1" applyAlignment="1">
      <alignment horizontal="center"/>
    </xf>
    <xf numFmtId="0" fontId="8" fillId="7" borderId="27" xfId="1" quotePrefix="1" applyFont="1" applyFill="1" applyBorder="1" applyAlignment="1">
      <alignment horizontal="center" vertical="top"/>
    </xf>
    <xf numFmtId="0" fontId="31" fillId="2" borderId="0" xfId="1" applyFont="1" applyFill="1" applyAlignment="1">
      <alignment horizontal="center"/>
    </xf>
    <xf numFmtId="168" fontId="32" fillId="2" borderId="0" xfId="11" applyNumberFormat="1" applyFont="1" applyFill="1" applyAlignment="1">
      <alignment horizontal="center"/>
    </xf>
    <xf numFmtId="0" fontId="26" fillId="6" borderId="30" xfId="1" applyFont="1" applyFill="1" applyBorder="1" applyAlignment="1">
      <alignment horizontal="center"/>
    </xf>
    <xf numFmtId="0" fontId="26" fillId="0" borderId="30" xfId="1" applyFont="1" applyBorder="1" applyAlignment="1">
      <alignment horizontal="center"/>
    </xf>
    <xf numFmtId="0" fontId="26" fillId="2" borderId="0" xfId="1" applyFont="1" applyFill="1" applyAlignment="1"/>
    <xf numFmtId="0" fontId="30" fillId="2" borderId="0" xfId="1" applyFont="1" applyFill="1" applyAlignment="1"/>
    <xf numFmtId="0" fontId="33" fillId="6" borderId="32" xfId="1" applyFont="1" applyFill="1" applyBorder="1" applyAlignment="1">
      <alignment horizontal="center"/>
    </xf>
    <xf numFmtId="0" fontId="33" fillId="6" borderId="33" xfId="1" applyFont="1" applyFill="1" applyBorder="1" applyAlignment="1">
      <alignment horizontal="center"/>
    </xf>
    <xf numFmtId="9" fontId="34" fillId="0" borderId="30" xfId="3" applyFont="1" applyBorder="1" applyAlignment="1"/>
    <xf numFmtId="0" fontId="33" fillId="6" borderId="34" xfId="1" applyFont="1" applyFill="1" applyBorder="1" applyAlignment="1">
      <alignment horizontal="center"/>
    </xf>
    <xf numFmtId="0" fontId="33" fillId="6" borderId="22" xfId="1" applyFont="1" applyFill="1" applyBorder="1" applyAlignment="1">
      <alignment horizontal="center"/>
    </xf>
    <xf numFmtId="0" fontId="33" fillId="8" borderId="6" xfId="1" applyFont="1" applyFill="1" applyBorder="1" applyAlignment="1">
      <alignment horizontal="center"/>
    </xf>
    <xf numFmtId="0" fontId="33" fillId="8" borderId="31" xfId="1" applyFont="1" applyFill="1" applyBorder="1" applyAlignment="1">
      <alignment horizontal="center"/>
    </xf>
    <xf numFmtId="0" fontId="33" fillId="2" borderId="0" xfId="1" applyFont="1" applyFill="1" applyAlignment="1"/>
    <xf numFmtId="0" fontId="33" fillId="6" borderId="30" xfId="1" applyFont="1" applyFill="1" applyBorder="1" applyAlignment="1">
      <alignment horizontal="center"/>
    </xf>
    <xf numFmtId="168" fontId="33" fillId="6" borderId="30" xfId="11" applyNumberFormat="1" applyFont="1" applyFill="1" applyBorder="1" applyAlignment="1">
      <alignment horizontal="center"/>
    </xf>
    <xf numFmtId="44" fontId="33" fillId="6" borderId="30" xfId="11" applyFont="1" applyFill="1" applyBorder="1" applyAlignment="1">
      <alignment horizontal="center"/>
    </xf>
    <xf numFmtId="9" fontId="35" fillId="2" borderId="0" xfId="12" applyFont="1" applyFill="1" applyBorder="1"/>
    <xf numFmtId="0" fontId="36" fillId="2" borderId="0" xfId="6" applyFont="1" applyFill="1" applyAlignment="1">
      <alignment vertical="top"/>
    </xf>
    <xf numFmtId="0" fontId="37" fillId="2" borderId="0" xfId="9" applyFont="1" applyFill="1"/>
    <xf numFmtId="0" fontId="35" fillId="2" borderId="0" xfId="9" applyFont="1" applyFill="1" applyBorder="1"/>
    <xf numFmtId="0" fontId="35" fillId="2" borderId="0" xfId="8" applyFont="1" applyFill="1"/>
    <xf numFmtId="37" fontId="36" fillId="2" borderId="0" xfId="1" applyNumberFormat="1" applyFont="1" applyFill="1" applyBorder="1" applyAlignment="1"/>
    <xf numFmtId="0" fontId="35" fillId="2" borderId="0" xfId="9" applyFont="1" applyFill="1"/>
    <xf numFmtId="164" fontId="38" fillId="2" borderId="0" xfId="1" applyNumberFormat="1" applyFont="1" applyFill="1" applyBorder="1" applyAlignment="1">
      <alignment horizontal="left" vertical="top" indent="4"/>
    </xf>
    <xf numFmtId="168" fontId="35" fillId="2" borderId="0" xfId="11" applyNumberFormat="1" applyFont="1" applyFill="1"/>
    <xf numFmtId="0" fontId="39" fillId="2" borderId="0" xfId="1" applyFont="1" applyFill="1" applyBorder="1" applyAlignment="1">
      <alignment horizontal="left" vertical="top"/>
    </xf>
    <xf numFmtId="0" fontId="35" fillId="0" borderId="0" xfId="9" applyFont="1" applyBorder="1"/>
    <xf numFmtId="0" fontId="35" fillId="0" borderId="0" xfId="8" applyFont="1"/>
    <xf numFmtId="0" fontId="36" fillId="3" borderId="30" xfId="9" applyFont="1" applyFill="1" applyBorder="1" applyAlignment="1">
      <alignment horizontal="center"/>
    </xf>
    <xf numFmtId="0" fontId="36" fillId="3" borderId="21" xfId="9" applyFont="1" applyFill="1" applyBorder="1" applyAlignment="1">
      <alignment horizontal="center"/>
    </xf>
    <xf numFmtId="0" fontId="36" fillId="0" borderId="0" xfId="9" applyFont="1" applyAlignment="1">
      <alignment horizontal="right"/>
    </xf>
    <xf numFmtId="5" fontId="40" fillId="5" borderId="0" xfId="10" applyNumberFormat="1" applyFont="1" applyFill="1" applyBorder="1" applyAlignment="1">
      <alignment horizontal="center"/>
    </xf>
    <xf numFmtId="9" fontId="35" fillId="0" borderId="0" xfId="12" applyFont="1" applyBorder="1"/>
    <xf numFmtId="9" fontId="41" fillId="0" borderId="0" xfId="12" applyFont="1" applyBorder="1"/>
    <xf numFmtId="9" fontId="41" fillId="2" borderId="0" xfId="12" applyFont="1" applyFill="1" applyBorder="1"/>
    <xf numFmtId="0" fontId="35" fillId="0" borderId="0" xfId="9" applyFont="1"/>
    <xf numFmtId="0" fontId="42" fillId="0" borderId="0" xfId="8" applyFont="1"/>
    <xf numFmtId="0" fontId="43" fillId="0" borderId="0" xfId="8" applyFont="1"/>
    <xf numFmtId="0" fontId="44" fillId="0" borderId="0" xfId="8" applyFont="1"/>
    <xf numFmtId="0" fontId="37" fillId="0" borderId="0" xfId="9" applyFont="1"/>
    <xf numFmtId="0" fontId="45" fillId="0" borderId="0" xfId="8" applyFont="1"/>
    <xf numFmtId="169" fontId="44" fillId="0" borderId="0" xfId="8" applyNumberFormat="1" applyFont="1" applyAlignment="1">
      <alignment horizontal="left"/>
    </xf>
    <xf numFmtId="0" fontId="43" fillId="0" borderId="0" xfId="8" applyFont="1" applyAlignment="1">
      <alignment horizontal="left"/>
    </xf>
    <xf numFmtId="0" fontId="46" fillId="6" borderId="9" xfId="9" applyFont="1" applyFill="1" applyBorder="1"/>
    <xf numFmtId="168" fontId="35" fillId="6" borderId="11" xfId="11" applyNumberFormat="1" applyFont="1" applyFill="1" applyBorder="1"/>
    <xf numFmtId="44" fontId="37" fillId="0" borderId="0" xfId="9" applyNumberFormat="1" applyFont="1"/>
    <xf numFmtId="170" fontId="45" fillId="0" borderId="0" xfId="8" applyNumberFormat="1" applyFont="1" applyAlignment="1">
      <alignment horizontal="left"/>
    </xf>
    <xf numFmtId="44" fontId="35" fillId="6" borderId="11" xfId="11" applyNumberFormat="1" applyFont="1" applyFill="1" applyBorder="1"/>
    <xf numFmtId="169" fontId="43" fillId="0" borderId="0" xfId="8" applyNumberFormat="1" applyFont="1"/>
    <xf numFmtId="0" fontId="43" fillId="6" borderId="2" xfId="8" applyFont="1" applyFill="1" applyBorder="1"/>
    <xf numFmtId="0" fontId="37" fillId="6" borderId="3" xfId="9" applyFont="1" applyFill="1" applyBorder="1"/>
    <xf numFmtId="0" fontId="37" fillId="6" borderId="4" xfId="9" applyFont="1" applyFill="1" applyBorder="1"/>
    <xf numFmtId="10" fontId="42" fillId="0" borderId="35" xfId="8" applyNumberFormat="1" applyFont="1" applyBorder="1" applyAlignment="1">
      <alignment horizontal="left"/>
    </xf>
    <xf numFmtId="169" fontId="42" fillId="0" borderId="0" xfId="8" applyNumberFormat="1" applyFont="1" applyAlignment="1">
      <alignment horizontal="left"/>
    </xf>
    <xf numFmtId="0" fontId="47" fillId="0" borderId="0" xfId="8" applyFont="1"/>
    <xf numFmtId="10" fontId="44" fillId="0" borderId="0" xfId="8" quotePrefix="1" applyNumberFormat="1" applyFont="1"/>
    <xf numFmtId="0" fontId="35" fillId="6" borderId="2" xfId="9" applyFont="1" applyFill="1" applyBorder="1"/>
    <xf numFmtId="9" fontId="35" fillId="6" borderId="4" xfId="13" applyFont="1" applyFill="1" applyBorder="1"/>
    <xf numFmtId="169" fontId="35" fillId="6" borderId="4" xfId="13" applyNumberFormat="1" applyFont="1" applyFill="1" applyBorder="1"/>
    <xf numFmtId="0" fontId="44" fillId="0" borderId="0" xfId="8" quotePrefix="1" applyFont="1"/>
    <xf numFmtId="169" fontId="47" fillId="0" borderId="0" xfId="3" applyNumberFormat="1" applyFont="1" applyAlignment="1">
      <alignment horizontal="left"/>
    </xf>
    <xf numFmtId="0" fontId="48" fillId="0" borderId="0" xfId="8" applyFont="1"/>
    <xf numFmtId="169" fontId="45" fillId="0" borderId="0" xfId="3" applyNumberFormat="1" applyFont="1" applyAlignment="1">
      <alignment horizontal="left"/>
    </xf>
    <xf numFmtId="169" fontId="48" fillId="0" borderId="0" xfId="3" quotePrefix="1" applyNumberFormat="1" applyFont="1" applyAlignment="1">
      <alignment horizontal="left"/>
    </xf>
    <xf numFmtId="0" fontId="43" fillId="2" borderId="0" xfId="8" applyFont="1" applyFill="1"/>
    <xf numFmtId="6" fontId="37" fillId="0" borderId="0" xfId="9" applyNumberFormat="1" applyFont="1"/>
    <xf numFmtId="9" fontId="43" fillId="0" borderId="0" xfId="8" applyNumberFormat="1" applyFont="1"/>
    <xf numFmtId="6" fontId="37" fillId="0" borderId="0" xfId="9" quotePrefix="1" applyNumberFormat="1" applyFont="1"/>
    <xf numFmtId="171" fontId="37" fillId="0" borderId="0" xfId="14" applyNumberFormat="1" applyFont="1"/>
    <xf numFmtId="0" fontId="49" fillId="0" borderId="0" xfId="9" applyFont="1"/>
    <xf numFmtId="8" fontId="49" fillId="0" borderId="0" xfId="9" applyNumberFormat="1" applyFont="1"/>
    <xf numFmtId="169" fontId="50" fillId="0" borderId="0" xfId="3" applyNumberFormat="1" applyFont="1" applyAlignment="1">
      <alignment horizontal="center" vertical="center"/>
    </xf>
    <xf numFmtId="9" fontId="51" fillId="0" borderId="0" xfId="3" applyFont="1" applyAlignment="1">
      <alignment horizontal="right" vertical="center"/>
    </xf>
    <xf numFmtId="6" fontId="43" fillId="0" borderId="0" xfId="8" applyNumberFormat="1" applyFont="1" applyAlignment="1">
      <alignment horizontal="center" vertical="center"/>
    </xf>
    <xf numFmtId="6" fontId="43" fillId="9" borderId="0" xfId="8" applyNumberFormat="1" applyFont="1" applyFill="1" applyAlignment="1">
      <alignment horizontal="center" vertical="center"/>
    </xf>
    <xf numFmtId="6" fontId="43" fillId="10" borderId="0" xfId="8" applyNumberFormat="1" applyFont="1" applyFill="1" applyAlignment="1">
      <alignment horizontal="center" vertical="center"/>
    </xf>
    <xf numFmtId="6" fontId="43" fillId="11" borderId="0" xfId="8" applyNumberFormat="1" applyFont="1" applyFill="1" applyAlignment="1">
      <alignment horizontal="center" vertical="center"/>
    </xf>
    <xf numFmtId="4" fontId="35" fillId="2" borderId="0" xfId="12" applyNumberFormat="1" applyFont="1" applyFill="1" applyBorder="1"/>
    <xf numFmtId="0" fontId="4" fillId="2" borderId="0" xfId="2" applyFont="1" applyFill="1" applyAlignment="1">
      <alignment horizontal="center" vertical="center"/>
    </xf>
    <xf numFmtId="37" fontId="2" fillId="2" borderId="0" xfId="1" applyNumberFormat="1" applyFont="1" applyFill="1" applyBorder="1" applyAlignment="1">
      <alignment horizontal="left" indent="5"/>
    </xf>
    <xf numFmtId="37" fontId="4" fillId="2" borderId="0" xfId="1" applyNumberFormat="1" applyFont="1" applyFill="1" applyAlignment="1"/>
    <xf numFmtId="37" fontId="4" fillId="2" borderId="0" xfId="1" applyNumberFormat="1" applyFont="1" applyFill="1" applyAlignment="1">
      <alignment horizontal="center" vertical="center"/>
    </xf>
    <xf numFmtId="164" fontId="54" fillId="2" borderId="0" xfId="3" applyNumberFormat="1" applyFont="1" applyFill="1"/>
    <xf numFmtId="167" fontId="4" fillId="2" borderId="0" xfId="1" applyNumberFormat="1" applyFont="1" applyFill="1" applyAlignment="1"/>
    <xf numFmtId="167" fontId="4" fillId="2" borderId="0" xfId="1" applyNumberFormat="1" applyFont="1" applyFill="1" applyAlignment="1">
      <alignment horizontal="center" vertical="center"/>
    </xf>
    <xf numFmtId="43" fontId="4" fillId="2" borderId="0" xfId="14" applyFont="1" applyFill="1" applyAlignment="1"/>
    <xf numFmtId="37" fontId="4" fillId="2" borderId="0" xfId="2" applyNumberFormat="1" applyFont="1" applyFill="1"/>
    <xf numFmtId="0" fontId="4" fillId="2" borderId="0" xfId="1" applyFont="1" applyFill="1">
      <alignment vertical="top"/>
    </xf>
    <xf numFmtId="171" fontId="4" fillId="2" borderId="0" xfId="14" applyNumberFormat="1" applyFont="1" applyFill="1" applyAlignment="1"/>
    <xf numFmtId="37" fontId="4" fillId="2" borderId="0" xfId="2" applyNumberFormat="1" applyFont="1" applyFill="1" applyAlignment="1">
      <alignment horizontal="center" vertical="center"/>
    </xf>
    <xf numFmtId="0" fontId="8" fillId="3" borderId="1" xfId="1" applyFont="1" applyFill="1" applyBorder="1" applyAlignment="1">
      <alignment horizontal="center" vertical="center"/>
    </xf>
    <xf numFmtId="0" fontId="10" fillId="3" borderId="5" xfId="1" applyFont="1" applyFill="1" applyBorder="1" applyAlignment="1">
      <alignment horizontal="center" vertical="center"/>
    </xf>
    <xf numFmtId="37" fontId="4" fillId="0" borderId="11" xfId="1" applyNumberFormat="1" applyFont="1" applyBorder="1" applyAlignment="1"/>
    <xf numFmtId="164" fontId="4" fillId="0" borderId="10" xfId="1" applyNumberFormat="1" applyFont="1" applyBorder="1" applyAlignment="1"/>
    <xf numFmtId="164" fontId="4" fillId="0" borderId="11" xfId="1" applyNumberFormat="1" applyFont="1" applyBorder="1" applyAlignment="1"/>
    <xf numFmtId="164" fontId="4" fillId="0" borderId="12" xfId="1" applyNumberFormat="1" applyFont="1" applyBorder="1" applyAlignment="1"/>
    <xf numFmtId="164" fontId="4" fillId="0" borderId="0" xfId="1" applyNumberFormat="1" applyFont="1" applyAlignment="1"/>
    <xf numFmtId="164" fontId="4" fillId="0" borderId="12" xfId="1" applyNumberFormat="1" applyFont="1" applyBorder="1" applyAlignment="1">
      <alignment horizontal="center" vertical="center"/>
    </xf>
    <xf numFmtId="172" fontId="8" fillId="0" borderId="14" xfId="1" applyNumberFormat="1" applyFont="1" applyFill="1" applyBorder="1" applyAlignment="1"/>
    <xf numFmtId="164" fontId="4" fillId="0" borderId="0" xfId="1" applyNumberFormat="1" applyFont="1" applyBorder="1" applyAlignment="1">
      <alignment vertical="center"/>
    </xf>
    <xf numFmtId="164" fontId="4" fillId="0" borderId="14" xfId="1" applyNumberFormat="1" applyFont="1" applyBorder="1" applyAlignment="1">
      <alignment vertical="center"/>
    </xf>
    <xf numFmtId="164" fontId="4" fillId="0" borderId="12" xfId="1" applyNumberFormat="1" applyFont="1" applyBorder="1" applyAlignment="1">
      <alignment vertical="center"/>
    </xf>
    <xf numFmtId="164" fontId="4" fillId="0" borderId="0" xfId="1" applyNumberFormat="1" applyFont="1" applyAlignment="1">
      <alignment vertical="center"/>
    </xf>
    <xf numFmtId="172" fontId="14" fillId="0" borderId="14" xfId="1" applyNumberFormat="1" applyFont="1" applyFill="1" applyBorder="1" applyAlignment="1">
      <alignment horizontal="left" indent="1"/>
    </xf>
    <xf numFmtId="164" fontId="14" fillId="0" borderId="0" xfId="3" applyNumberFormat="1" applyFont="1" applyBorder="1" applyAlignment="1">
      <alignment vertical="center"/>
    </xf>
    <xf numFmtId="164" fontId="14" fillId="0" borderId="0" xfId="3" applyNumberFormat="1" applyFont="1" applyAlignment="1">
      <alignment vertical="center"/>
    </xf>
    <xf numFmtId="164" fontId="14" fillId="0" borderId="12" xfId="1" applyNumberFormat="1" applyFont="1" applyBorder="1" applyAlignment="1">
      <alignment vertical="center"/>
    </xf>
    <xf numFmtId="164" fontId="14" fillId="4" borderId="15" xfId="1" applyNumberFormat="1" applyFont="1" applyFill="1" applyBorder="1" applyAlignment="1">
      <alignment vertical="center"/>
    </xf>
    <xf numFmtId="37" fontId="14" fillId="2" borderId="0" xfId="1" applyNumberFormat="1" applyFont="1" applyFill="1" applyAlignment="1"/>
    <xf numFmtId="172" fontId="4" fillId="0" borderId="14" xfId="1" applyNumberFormat="1" applyFont="1" applyFill="1" applyBorder="1" applyAlignment="1">
      <alignment horizontal="left" indent="1"/>
    </xf>
    <xf numFmtId="164" fontId="55" fillId="0" borderId="0" xfId="3" applyNumberFormat="1" applyFont="1" applyBorder="1" applyAlignment="1">
      <alignment vertical="center"/>
    </xf>
    <xf numFmtId="164" fontId="55" fillId="0" borderId="12" xfId="1" applyNumberFormat="1" applyFont="1" applyBorder="1" applyAlignment="1">
      <alignment vertical="center"/>
    </xf>
    <xf numFmtId="164" fontId="55" fillId="0" borderId="0" xfId="3" applyNumberFormat="1" applyFont="1" applyAlignment="1">
      <alignment vertical="center"/>
    </xf>
    <xf numFmtId="164" fontId="55" fillId="0" borderId="12" xfId="1" applyNumberFormat="1" applyFont="1" applyFill="1" applyBorder="1" applyAlignment="1">
      <alignment vertical="center"/>
    </xf>
    <xf numFmtId="164" fontId="14" fillId="0" borderId="12" xfId="1" applyNumberFormat="1" applyFont="1" applyFill="1" applyBorder="1" applyAlignment="1">
      <alignment vertical="center"/>
    </xf>
    <xf numFmtId="164" fontId="55" fillId="4" borderId="2" xfId="3" applyNumberFormat="1" applyFont="1" applyFill="1" applyBorder="1" applyAlignment="1">
      <alignment vertical="center"/>
    </xf>
    <xf numFmtId="164" fontId="55" fillId="4" borderId="3" xfId="3" applyNumberFormat="1" applyFont="1" applyFill="1" applyBorder="1" applyAlignment="1">
      <alignment vertical="center"/>
    </xf>
    <xf numFmtId="164" fontId="55" fillId="4" borderId="4" xfId="3" applyNumberFormat="1" applyFont="1" applyFill="1" applyBorder="1" applyAlignment="1">
      <alignment vertical="center"/>
    </xf>
    <xf numFmtId="0" fontId="29" fillId="5" borderId="14" xfId="2" applyFont="1" applyFill="1" applyBorder="1" applyAlignment="1">
      <alignment horizontal="left" indent="4"/>
    </xf>
    <xf numFmtId="169" fontId="56" fillId="0" borderId="0" xfId="13" applyNumberFormat="1" applyFont="1" applyBorder="1" applyAlignment="1">
      <alignment vertical="center"/>
    </xf>
    <xf numFmtId="169" fontId="29" fillId="0" borderId="12" xfId="13" applyNumberFormat="1" applyFont="1" applyBorder="1" applyAlignment="1">
      <alignment vertical="center"/>
    </xf>
    <xf numFmtId="169" fontId="56" fillId="4" borderId="2" xfId="13" applyNumberFormat="1" applyFont="1" applyFill="1" applyBorder="1" applyAlignment="1">
      <alignment vertical="center"/>
    </xf>
    <xf numFmtId="169" fontId="56" fillId="4" borderId="3" xfId="13" applyNumberFormat="1" applyFont="1" applyFill="1" applyBorder="1" applyAlignment="1">
      <alignment vertical="center"/>
    </xf>
    <xf numFmtId="169" fontId="56" fillId="4" borderId="4" xfId="13" applyNumberFormat="1" applyFont="1" applyFill="1" applyBorder="1" applyAlignment="1">
      <alignment vertical="center"/>
    </xf>
    <xf numFmtId="169" fontId="57" fillId="4" borderId="15" xfId="13" applyNumberFormat="1" applyFont="1" applyFill="1" applyBorder="1" applyAlignment="1">
      <alignment vertical="center"/>
    </xf>
    <xf numFmtId="37" fontId="29" fillId="2" borderId="0" xfId="1" applyNumberFormat="1" applyFont="1" applyFill="1" applyAlignment="1"/>
    <xf numFmtId="10" fontId="4" fillId="5" borderId="14" xfId="12" applyNumberFormat="1" applyFont="1" applyFill="1" applyBorder="1" applyAlignment="1">
      <alignment horizontal="left" indent="1"/>
    </xf>
    <xf numFmtId="43" fontId="55" fillId="5" borderId="0" xfId="14" applyFont="1" applyFill="1" applyBorder="1" applyAlignment="1">
      <alignment vertical="center"/>
    </xf>
    <xf numFmtId="43" fontId="55" fillId="0" borderId="12" xfId="12" applyNumberFormat="1" applyFont="1" applyFill="1" applyBorder="1" applyAlignment="1">
      <alignment vertical="center"/>
    </xf>
    <xf numFmtId="43" fontId="14" fillId="5" borderId="0" xfId="14" applyFont="1" applyFill="1" applyBorder="1" applyAlignment="1">
      <alignment vertical="center"/>
    </xf>
    <xf numFmtId="43" fontId="14" fillId="0" borderId="12" xfId="12" applyNumberFormat="1" applyFont="1" applyFill="1" applyBorder="1" applyAlignment="1">
      <alignment vertical="center"/>
    </xf>
    <xf numFmtId="10" fontId="4" fillId="2" borderId="0" xfId="12" applyNumberFormat="1" applyFont="1" applyFill="1" applyBorder="1"/>
    <xf numFmtId="169" fontId="57" fillId="4" borderId="2" xfId="13" applyNumberFormat="1" applyFont="1" applyFill="1" applyBorder="1" applyAlignment="1">
      <alignment vertical="center"/>
    </xf>
    <xf numFmtId="169" fontId="57" fillId="4" borderId="3" xfId="13" applyNumberFormat="1" applyFont="1" applyFill="1" applyBorder="1" applyAlignment="1">
      <alignment vertical="center"/>
    </xf>
    <xf numFmtId="169" fontId="57" fillId="4" borderId="4" xfId="13" applyNumberFormat="1" applyFont="1" applyFill="1" applyBorder="1" applyAlignment="1">
      <alignment vertical="center"/>
    </xf>
    <xf numFmtId="172" fontId="8" fillId="0" borderId="36" xfId="1" applyNumberFormat="1" applyFont="1" applyFill="1" applyBorder="1" applyAlignment="1"/>
    <xf numFmtId="164" fontId="8" fillId="0" borderId="22" xfId="1" applyNumberFormat="1" applyFont="1" applyBorder="1" applyAlignment="1">
      <alignment vertical="center"/>
    </xf>
    <xf numFmtId="164" fontId="8" fillId="0" borderId="37" xfId="1" applyNumberFormat="1" applyFont="1" applyBorder="1" applyAlignment="1">
      <alignment vertical="center"/>
    </xf>
    <xf numFmtId="164" fontId="8" fillId="4" borderId="2" xfId="1" applyNumberFormat="1" applyFont="1" applyFill="1" applyBorder="1" applyAlignment="1">
      <alignment vertical="center"/>
    </xf>
    <xf numFmtId="164" fontId="8" fillId="4" borderId="3" xfId="1" applyNumberFormat="1" applyFont="1" applyFill="1" applyBorder="1" applyAlignment="1">
      <alignment vertical="center"/>
    </xf>
    <xf numFmtId="164" fontId="8" fillId="4" borderId="4" xfId="1" applyNumberFormat="1" applyFont="1" applyFill="1" applyBorder="1" applyAlignment="1">
      <alignment vertical="center"/>
    </xf>
    <xf numFmtId="164" fontId="8" fillId="0" borderId="37" xfId="1" applyNumberFormat="1" applyFont="1" applyFill="1" applyBorder="1" applyAlignment="1">
      <alignment vertical="center"/>
    </xf>
    <xf numFmtId="164" fontId="58" fillId="0" borderId="33" xfId="1" applyNumberFormat="1" applyFont="1" applyBorder="1" applyAlignment="1">
      <alignment vertical="center"/>
    </xf>
    <xf numFmtId="164" fontId="58" fillId="0" borderId="37" xfId="1" applyNumberFormat="1" applyFont="1" applyFill="1" applyBorder="1" applyAlignment="1">
      <alignment vertical="center"/>
    </xf>
    <xf numFmtId="164" fontId="58" fillId="0" borderId="22" xfId="1" applyNumberFormat="1" applyFont="1" applyBorder="1" applyAlignment="1">
      <alignment vertical="center"/>
    </xf>
    <xf numFmtId="5" fontId="8" fillId="2" borderId="0" xfId="1" applyNumberFormat="1" applyFont="1" applyFill="1" applyAlignment="1"/>
    <xf numFmtId="164" fontId="4" fillId="0" borderId="12" xfId="1" applyNumberFormat="1" applyFont="1" applyFill="1" applyBorder="1" applyAlignment="1">
      <alignment vertical="center"/>
    </xf>
    <xf numFmtId="164" fontId="14" fillId="0" borderId="0" xfId="1" applyNumberFormat="1" applyFont="1" applyAlignment="1">
      <alignment vertical="center"/>
    </xf>
    <xf numFmtId="172" fontId="4" fillId="5" borderId="14" xfId="1" applyNumberFormat="1" applyFont="1" applyFill="1" applyBorder="1" applyAlignment="1">
      <alignment horizontal="left" indent="1"/>
    </xf>
    <xf numFmtId="0" fontId="59" fillId="5" borderId="14" xfId="2" applyFont="1" applyFill="1" applyBorder="1" applyAlignment="1">
      <alignment horizontal="left" indent="2"/>
    </xf>
    <xf numFmtId="164" fontId="54" fillId="0" borderId="0" xfId="3" applyNumberFormat="1" applyFont="1" applyBorder="1" applyAlignment="1">
      <alignment vertical="center"/>
    </xf>
    <xf numFmtId="164" fontId="54" fillId="0" borderId="14" xfId="3" applyNumberFormat="1" applyFont="1" applyBorder="1" applyAlignment="1">
      <alignment vertical="center"/>
    </xf>
    <xf numFmtId="164" fontId="54" fillId="0" borderId="0" xfId="3" applyNumberFormat="1" applyFont="1" applyAlignment="1">
      <alignment vertical="center"/>
    </xf>
    <xf numFmtId="0" fontId="4" fillId="5" borderId="14" xfId="2" applyFont="1" applyFill="1" applyBorder="1" applyAlignment="1">
      <alignment horizontal="left" indent="3"/>
    </xf>
    <xf numFmtId="164" fontId="13" fillId="0" borderId="0" xfId="3" applyNumberFormat="1" applyFont="1" applyBorder="1" applyAlignment="1">
      <alignment vertical="center"/>
    </xf>
    <xf numFmtId="164" fontId="13" fillId="0" borderId="14" xfId="3" applyNumberFormat="1" applyFont="1" applyBorder="1" applyAlignment="1">
      <alignment vertical="center"/>
    </xf>
    <xf numFmtId="164" fontId="13" fillId="0" borderId="12" xfId="1" applyNumberFormat="1" applyFont="1" applyBorder="1" applyAlignment="1">
      <alignment vertical="center"/>
    </xf>
    <xf numFmtId="164" fontId="13" fillId="0" borderId="0" xfId="3" applyNumberFormat="1" applyFont="1" applyAlignment="1">
      <alignment vertical="center"/>
    </xf>
    <xf numFmtId="164" fontId="13" fillId="0" borderId="12" xfId="1" applyNumberFormat="1" applyFont="1" applyFill="1" applyBorder="1" applyAlignment="1">
      <alignment vertical="center"/>
    </xf>
    <xf numFmtId="164" fontId="13" fillId="4" borderId="2" xfId="3" applyNumberFormat="1" applyFont="1" applyFill="1" applyBorder="1" applyAlignment="1">
      <alignment vertical="center"/>
    </xf>
    <xf numFmtId="164" fontId="13" fillId="4" borderId="3" xfId="3" applyNumberFormat="1" applyFont="1" applyFill="1" applyBorder="1" applyAlignment="1">
      <alignment vertical="center"/>
    </xf>
    <xf numFmtId="164" fontId="13" fillId="4" borderId="4" xfId="3" applyNumberFormat="1" applyFont="1" applyFill="1" applyBorder="1" applyAlignment="1">
      <alignment vertical="center"/>
    </xf>
    <xf numFmtId="164" fontId="13" fillId="4" borderId="15" xfId="1" applyNumberFormat="1" applyFont="1" applyFill="1" applyBorder="1" applyAlignment="1">
      <alignment vertical="center"/>
    </xf>
    <xf numFmtId="164" fontId="14" fillId="4" borderId="2" xfId="3" applyNumberFormat="1" applyFont="1" applyFill="1" applyBorder="1" applyAlignment="1">
      <alignment vertical="center"/>
    </xf>
    <xf numFmtId="164" fontId="14" fillId="4" borderId="3" xfId="3" applyNumberFormat="1" applyFont="1" applyFill="1" applyBorder="1" applyAlignment="1">
      <alignment vertical="center"/>
    </xf>
    <xf numFmtId="164" fontId="14" fillId="4" borderId="4" xfId="3" applyNumberFormat="1" applyFont="1" applyFill="1" applyBorder="1" applyAlignment="1">
      <alignment vertical="center"/>
    </xf>
    <xf numFmtId="169" fontId="56" fillId="0" borderId="12" xfId="13" applyNumberFormat="1" applyFont="1" applyBorder="1" applyAlignment="1">
      <alignment vertical="center"/>
    </xf>
    <xf numFmtId="169" fontId="56" fillId="0" borderId="0" xfId="13" applyNumberFormat="1" applyFont="1" applyAlignment="1">
      <alignment vertical="center"/>
    </xf>
    <xf numFmtId="169" fontId="56" fillId="0" borderId="12" xfId="13" applyNumberFormat="1" applyFont="1" applyFill="1" applyBorder="1" applyAlignment="1">
      <alignment vertical="center"/>
    </xf>
    <xf numFmtId="169" fontId="56" fillId="4" borderId="15" xfId="13" applyNumberFormat="1" applyFont="1" applyFill="1" applyBorder="1" applyAlignment="1">
      <alignment vertical="center"/>
    </xf>
    <xf numFmtId="167" fontId="4" fillId="5" borderId="0" xfId="12" applyNumberFormat="1" applyFont="1" applyFill="1" applyBorder="1" applyAlignment="1">
      <alignment vertical="center"/>
    </xf>
    <xf numFmtId="167" fontId="4" fillId="0" borderId="14" xfId="12" applyNumberFormat="1" applyFont="1" applyFill="1" applyBorder="1" applyAlignment="1">
      <alignment vertical="center"/>
    </xf>
    <xf numFmtId="164" fontId="4" fillId="0" borderId="12" xfId="12" applyNumberFormat="1" applyFont="1" applyFill="1" applyBorder="1" applyAlignment="1">
      <alignment vertical="center"/>
    </xf>
    <xf numFmtId="167" fontId="14" fillId="5" borderId="0" xfId="12" applyNumberFormat="1" applyFont="1" applyFill="1" applyBorder="1" applyAlignment="1">
      <alignment vertical="center"/>
    </xf>
    <xf numFmtId="164" fontId="14" fillId="0" borderId="12" xfId="12" applyNumberFormat="1" applyFont="1" applyFill="1" applyBorder="1" applyAlignment="1">
      <alignment vertical="center"/>
    </xf>
    <xf numFmtId="167" fontId="14" fillId="0" borderId="12" xfId="12" applyNumberFormat="1" applyFont="1" applyFill="1" applyBorder="1" applyAlignment="1">
      <alignment vertical="center"/>
    </xf>
    <xf numFmtId="37" fontId="4" fillId="2" borderId="0" xfId="12" applyNumberFormat="1" applyFont="1" applyFill="1" applyBorder="1"/>
    <xf numFmtId="172" fontId="8" fillId="0" borderId="8" xfId="1" applyNumberFormat="1" applyFont="1" applyFill="1" applyBorder="1" applyAlignment="1"/>
    <xf numFmtId="164" fontId="8" fillId="0" borderId="7" xfId="1" applyNumberFormat="1" applyFont="1" applyBorder="1" applyAlignment="1">
      <alignment vertical="center"/>
    </xf>
    <xf numFmtId="164" fontId="8" fillId="0" borderId="16" xfId="1" applyNumberFormat="1" applyFont="1" applyBorder="1" applyAlignment="1">
      <alignment vertical="center"/>
    </xf>
    <xf numFmtId="164" fontId="58" fillId="0" borderId="7" xfId="1" applyNumberFormat="1" applyFont="1" applyBorder="1" applyAlignment="1">
      <alignment vertical="center"/>
    </xf>
    <xf numFmtId="164" fontId="58" fillId="0" borderId="16" xfId="1" applyNumberFormat="1" applyFont="1" applyBorder="1" applyAlignment="1">
      <alignment vertical="center"/>
    </xf>
    <xf numFmtId="173" fontId="8" fillId="0" borderId="19" xfId="1" applyNumberFormat="1" applyFont="1" applyFill="1" applyBorder="1" applyAlignment="1"/>
    <xf numFmtId="173" fontId="8" fillId="0" borderId="17" xfId="1" applyNumberFormat="1" applyFont="1" applyBorder="1" applyAlignment="1">
      <alignment vertical="center"/>
    </xf>
    <xf numFmtId="173" fontId="8" fillId="0" borderId="5" xfId="1" applyNumberFormat="1" applyFont="1" applyBorder="1" applyAlignment="1">
      <alignment vertical="center"/>
    </xf>
    <xf numFmtId="173" fontId="58" fillId="0" borderId="17" xfId="1" applyNumberFormat="1" applyFont="1" applyBorder="1" applyAlignment="1">
      <alignment vertical="center"/>
    </xf>
    <xf numFmtId="173" fontId="58" fillId="0" borderId="5" xfId="1" applyNumberFormat="1" applyFont="1" applyBorder="1" applyAlignment="1">
      <alignment vertical="center"/>
    </xf>
    <xf numFmtId="173" fontId="8" fillId="2" borderId="0" xfId="1" applyNumberFormat="1" applyFont="1" applyFill="1" applyAlignment="1"/>
    <xf numFmtId="172" fontId="4" fillId="0" borderId="14" xfId="1" applyNumberFormat="1" applyFont="1" applyBorder="1" applyAlignment="1"/>
    <xf numFmtId="37" fontId="4" fillId="0" borderId="14" xfId="1" applyNumberFormat="1" applyFont="1" applyBorder="1" applyAlignment="1"/>
    <xf numFmtId="172" fontId="8" fillId="0" borderId="14" xfId="1" applyNumberFormat="1" applyFont="1" applyBorder="1" applyAlignment="1"/>
    <xf numFmtId="172" fontId="4" fillId="0" borderId="14" xfId="1" applyNumberFormat="1" applyFont="1" applyBorder="1" applyAlignment="1">
      <alignment horizontal="left" indent="1"/>
    </xf>
    <xf numFmtId="164" fontId="54" fillId="0" borderId="0" xfId="3" applyNumberFormat="1" applyFont="1" applyFill="1" applyBorder="1" applyAlignment="1">
      <alignment vertical="center"/>
    </xf>
    <xf numFmtId="164" fontId="58" fillId="0" borderId="37" xfId="1" applyNumberFormat="1" applyFont="1" applyBorder="1" applyAlignment="1">
      <alignment vertical="center"/>
    </xf>
    <xf numFmtId="164" fontId="54" fillId="4" borderId="2" xfId="3" applyNumberFormat="1" applyFont="1" applyFill="1" applyBorder="1" applyAlignment="1">
      <alignment vertical="center"/>
    </xf>
    <xf numFmtId="164" fontId="54" fillId="4" borderId="3" xfId="3" applyNumberFormat="1" applyFont="1" applyFill="1" applyBorder="1" applyAlignment="1">
      <alignment vertical="center"/>
    </xf>
    <xf numFmtId="164" fontId="54" fillId="4" borderId="4" xfId="3" applyNumberFormat="1" applyFont="1" applyFill="1" applyBorder="1" applyAlignment="1">
      <alignment vertical="center"/>
    </xf>
    <xf numFmtId="164" fontId="8" fillId="0" borderId="33" xfId="1" applyNumberFormat="1" applyFont="1" applyBorder="1" applyAlignment="1">
      <alignment vertical="center"/>
    </xf>
    <xf numFmtId="164" fontId="58" fillId="0" borderId="38" xfId="1" applyNumberFormat="1" applyFont="1" applyBorder="1" applyAlignment="1">
      <alignment vertical="center"/>
    </xf>
    <xf numFmtId="166" fontId="4" fillId="2" borderId="0" xfId="1" applyNumberFormat="1" applyFont="1" applyFill="1" applyAlignment="1"/>
    <xf numFmtId="172" fontId="4" fillId="0" borderId="39" xfId="1" applyNumberFormat="1" applyFont="1" applyFill="1" applyBorder="1" applyAlignment="1"/>
    <xf numFmtId="164" fontId="4" fillId="0" borderId="31" xfId="1" applyNumberFormat="1" applyFont="1" applyFill="1" applyBorder="1" applyAlignment="1">
      <alignment vertical="center"/>
    </xf>
    <xf numFmtId="164" fontId="4" fillId="0" borderId="39" xfId="1" applyNumberFormat="1" applyFont="1" applyFill="1" applyBorder="1" applyAlignment="1">
      <alignment vertical="center"/>
    </xf>
    <xf numFmtId="164" fontId="4" fillId="0" borderId="40" xfId="1" applyNumberFormat="1" applyFont="1" applyFill="1" applyBorder="1" applyAlignment="1">
      <alignment vertical="center"/>
    </xf>
    <xf numFmtId="164" fontId="4" fillId="0" borderId="0" xfId="1" applyNumberFormat="1" applyFont="1" applyFill="1" applyBorder="1" applyAlignment="1">
      <alignment vertical="center"/>
    </xf>
    <xf numFmtId="172" fontId="60" fillId="0" borderId="14" xfId="3" applyNumberFormat="1" applyFont="1" applyBorder="1"/>
    <xf numFmtId="37" fontId="60" fillId="0" borderId="0" xfId="3" applyNumberFormat="1" applyFont="1" applyBorder="1" applyAlignment="1">
      <alignment vertical="center"/>
    </xf>
    <xf numFmtId="37" fontId="60" fillId="0" borderId="14" xfId="3" applyNumberFormat="1" applyFont="1" applyBorder="1" applyAlignment="1">
      <alignment vertical="center"/>
    </xf>
    <xf numFmtId="37" fontId="60" fillId="0" borderId="12" xfId="3" applyNumberFormat="1" applyFont="1" applyBorder="1" applyAlignment="1">
      <alignment vertical="center"/>
    </xf>
    <xf numFmtId="37" fontId="16" fillId="0" borderId="0" xfId="3" applyNumberFormat="1" applyFont="1" applyBorder="1" applyAlignment="1">
      <alignment vertical="center"/>
    </xf>
    <xf numFmtId="37" fontId="16" fillId="0" borderId="12" xfId="3" applyNumberFormat="1" applyFont="1" applyBorder="1" applyAlignment="1">
      <alignment vertical="center"/>
    </xf>
    <xf numFmtId="174" fontId="61" fillId="0" borderId="0" xfId="14" applyNumberFormat="1" applyFont="1" applyBorder="1" applyAlignment="1">
      <alignment vertical="center"/>
    </xf>
    <xf numFmtId="43" fontId="61" fillId="0" borderId="0" xfId="14" applyFont="1" applyBorder="1" applyAlignment="1">
      <alignment vertical="center"/>
    </xf>
    <xf numFmtId="43" fontId="61" fillId="0" borderId="14" xfId="14" applyFont="1" applyBorder="1" applyAlignment="1">
      <alignment vertical="center"/>
    </xf>
    <xf numFmtId="43" fontId="61" fillId="0" borderId="12" xfId="14" applyFont="1" applyBorder="1" applyAlignment="1">
      <alignment vertical="center"/>
    </xf>
    <xf numFmtId="43" fontId="61" fillId="0" borderId="0" xfId="14" applyFont="1" applyAlignment="1">
      <alignment vertical="center"/>
    </xf>
    <xf numFmtId="43" fontId="16" fillId="0" borderId="12" xfId="14" applyFont="1" applyBorder="1" applyAlignment="1">
      <alignment vertical="center"/>
    </xf>
    <xf numFmtId="172" fontId="8" fillId="0" borderId="19" xfId="1" applyNumberFormat="1" applyFont="1" applyBorder="1" applyAlignment="1"/>
    <xf numFmtId="174" fontId="4" fillId="0" borderId="17" xfId="14" applyNumberFormat="1" applyFont="1" applyBorder="1" applyAlignment="1">
      <alignment vertical="center"/>
    </xf>
    <xf numFmtId="2" fontId="4" fillId="0" borderId="17" xfId="14" applyNumberFormat="1" applyFont="1" applyBorder="1" applyAlignment="1">
      <alignment vertical="center"/>
    </xf>
    <xf numFmtId="43" fontId="61" fillId="0" borderId="17" xfId="14" applyFont="1" applyBorder="1" applyAlignment="1">
      <alignment vertical="center"/>
    </xf>
    <xf numFmtId="43" fontId="61" fillId="0" borderId="19" xfId="14" applyFont="1" applyBorder="1" applyAlignment="1">
      <alignment vertical="center"/>
    </xf>
    <xf numFmtId="175" fontId="16" fillId="0" borderId="5" xfId="3" applyNumberFormat="1" applyFont="1" applyBorder="1" applyAlignment="1">
      <alignment vertical="center"/>
    </xf>
    <xf numFmtId="43" fontId="16" fillId="0" borderId="5" xfId="14" applyFont="1" applyBorder="1" applyAlignment="1">
      <alignment vertical="center"/>
    </xf>
    <xf numFmtId="37" fontId="4" fillId="2" borderId="0" xfId="2" applyNumberFormat="1" applyFont="1" applyFill="1" applyBorder="1" applyAlignment="1">
      <alignment horizontal="center" vertical="center"/>
    </xf>
    <xf numFmtId="0" fontId="4" fillId="2" borderId="0" xfId="2" applyFont="1" applyFill="1" applyAlignment="1">
      <alignment wrapText="1"/>
    </xf>
    <xf numFmtId="175" fontId="4" fillId="2" borderId="0" xfId="2" applyNumberFormat="1" applyFont="1" applyFill="1" applyBorder="1"/>
    <xf numFmtId="176" fontId="4" fillId="2" borderId="0" xfId="2" applyNumberFormat="1" applyFont="1" applyFill="1" applyBorder="1"/>
    <xf numFmtId="37" fontId="4" fillId="0" borderId="0" xfId="1" applyNumberFormat="1" applyFont="1" applyAlignment="1"/>
    <xf numFmtId="37" fontId="14" fillId="0" borderId="0" xfId="1" applyNumberFormat="1" applyFont="1" applyAlignment="1"/>
    <xf numFmtId="37" fontId="29" fillId="0" borderId="0" xfId="1" applyNumberFormat="1" applyFont="1" applyAlignment="1"/>
    <xf numFmtId="10" fontId="4" fillId="5" borderId="0" xfId="12" applyNumberFormat="1" applyFont="1" applyFill="1" applyBorder="1"/>
    <xf numFmtId="5" fontId="8" fillId="0" borderId="0" xfId="1" applyNumberFormat="1" applyFont="1" applyAlignment="1"/>
    <xf numFmtId="37" fontId="4" fillId="5" borderId="0" xfId="12" applyNumberFormat="1" applyFont="1" applyFill="1" applyBorder="1"/>
    <xf numFmtId="173" fontId="8" fillId="0" borderId="0" xfId="1" applyNumberFormat="1" applyFont="1" applyAlignment="1"/>
    <xf numFmtId="37" fontId="4" fillId="0" borderId="0" xfId="1" applyNumberFormat="1" applyFont="1" applyFill="1" applyAlignment="1"/>
    <xf numFmtId="0" fontId="4" fillId="0" borderId="0" xfId="2" applyFont="1"/>
    <xf numFmtId="37" fontId="4" fillId="0" borderId="0" xfId="2" applyNumberFormat="1" applyFont="1" applyBorder="1" applyAlignment="1">
      <alignment horizontal="center" vertical="center"/>
    </xf>
    <xf numFmtId="0" fontId="4" fillId="2" borderId="0" xfId="1" applyFont="1" applyFill="1" applyAlignment="1">
      <alignment vertical="top"/>
    </xf>
    <xf numFmtId="0" fontId="62" fillId="2" borderId="0" xfId="1" applyFont="1" applyFill="1" applyBorder="1" applyAlignment="1">
      <alignment horizontal="right" vertical="top"/>
    </xf>
    <xf numFmtId="4" fontId="62" fillId="2" borderId="0" xfId="1" applyNumberFormat="1" applyFont="1" applyFill="1" applyBorder="1">
      <alignment vertical="top"/>
    </xf>
    <xf numFmtId="0" fontId="4" fillId="2" borderId="0" xfId="1" applyFont="1" applyFill="1" applyBorder="1">
      <alignment vertical="top"/>
    </xf>
    <xf numFmtId="0" fontId="62" fillId="2" borderId="0" xfId="1" applyFont="1" applyFill="1" applyBorder="1">
      <alignment vertical="top"/>
    </xf>
    <xf numFmtId="9" fontId="62" fillId="2" borderId="0" xfId="13" applyFont="1" applyFill="1" applyBorder="1" applyAlignment="1">
      <alignment vertical="top"/>
    </xf>
    <xf numFmtId="4" fontId="4" fillId="2" borderId="0" xfId="1" applyNumberFormat="1" applyFont="1" applyFill="1">
      <alignment vertical="top"/>
    </xf>
    <xf numFmtId="9" fontId="4" fillId="2" borderId="0" xfId="13" applyFont="1" applyFill="1" applyAlignment="1">
      <alignment vertical="top"/>
    </xf>
    <xf numFmtId="177" fontId="4" fillId="2" borderId="0" xfId="1" applyNumberFormat="1" applyFont="1" applyFill="1">
      <alignment vertical="top"/>
    </xf>
    <xf numFmtId="37" fontId="4" fillId="2" borderId="0" xfId="1" applyNumberFormat="1" applyFont="1" applyFill="1">
      <alignment vertical="top"/>
    </xf>
    <xf numFmtId="178" fontId="4" fillId="2" borderId="0" xfId="1" applyNumberFormat="1" applyFont="1" applyFill="1">
      <alignment vertical="top"/>
    </xf>
    <xf numFmtId="0" fontId="8" fillId="3" borderId="41" xfId="1" applyFont="1" applyFill="1" applyBorder="1">
      <alignment vertical="top"/>
    </xf>
    <xf numFmtId="0" fontId="8" fillId="3" borderId="42" xfId="1" applyFont="1" applyFill="1" applyBorder="1">
      <alignment vertical="top"/>
    </xf>
    <xf numFmtId="0" fontId="8" fillId="3" borderId="10" xfId="1" applyFont="1" applyFill="1" applyBorder="1" applyAlignment="1">
      <alignment horizontal="centerContinuous" vertical="top"/>
    </xf>
    <xf numFmtId="0" fontId="8" fillId="3" borderId="11" xfId="1" applyFont="1" applyFill="1" applyBorder="1" applyAlignment="1">
      <alignment horizontal="centerContinuous" vertical="top"/>
    </xf>
    <xf numFmtId="0" fontId="8" fillId="2" borderId="0" xfId="1" applyFont="1" applyFill="1">
      <alignment vertical="top"/>
    </xf>
    <xf numFmtId="0" fontId="8" fillId="3" borderId="2" xfId="1" applyFont="1" applyFill="1" applyBorder="1">
      <alignment vertical="top"/>
    </xf>
    <xf numFmtId="0" fontId="8" fillId="3" borderId="4" xfId="1" applyFont="1" applyFill="1" applyBorder="1">
      <alignment vertical="top"/>
    </xf>
    <xf numFmtId="0" fontId="9" fillId="3" borderId="3" xfId="1" applyFont="1" applyFill="1" applyBorder="1" applyAlignment="1">
      <alignment horizontal="center"/>
    </xf>
    <xf numFmtId="0" fontId="10" fillId="3" borderId="15" xfId="1" applyFont="1" applyFill="1" applyBorder="1" applyAlignment="1">
      <alignment horizontal="center" vertical="top"/>
    </xf>
    <xf numFmtId="164" fontId="63" fillId="3" borderId="18" xfId="1" applyNumberFormat="1" applyFont="1" applyFill="1" applyBorder="1" applyAlignment="1">
      <alignment vertical="center"/>
    </xf>
    <xf numFmtId="164" fontId="63" fillId="3" borderId="19" xfId="1" applyNumberFormat="1" applyFont="1" applyFill="1" applyBorder="1" applyAlignment="1">
      <alignment vertical="center"/>
    </xf>
    <xf numFmtId="164" fontId="64" fillId="3" borderId="17" xfId="1" applyNumberFormat="1" applyFont="1" applyFill="1" applyBorder="1" applyAlignment="1">
      <alignment horizontal="center" vertical="center"/>
    </xf>
    <xf numFmtId="164" fontId="64" fillId="3" borderId="5" xfId="1" applyNumberFormat="1" applyFont="1" applyFill="1" applyBorder="1" applyAlignment="1">
      <alignment horizontal="center" vertical="center"/>
    </xf>
    <xf numFmtId="164" fontId="64" fillId="4" borderId="2" xfId="1" applyNumberFormat="1" applyFont="1" applyFill="1" applyBorder="1" applyAlignment="1">
      <alignment horizontal="center" vertical="center"/>
    </xf>
    <xf numFmtId="164" fontId="64" fillId="4" borderId="3" xfId="1" applyNumberFormat="1" applyFont="1" applyFill="1" applyBorder="1" applyAlignment="1">
      <alignment horizontal="center" vertical="center"/>
    </xf>
    <xf numFmtId="164" fontId="64" fillId="4" borderId="4" xfId="1" applyNumberFormat="1" applyFont="1" applyFill="1" applyBorder="1" applyAlignment="1">
      <alignment horizontal="center" vertical="center"/>
    </xf>
    <xf numFmtId="164" fontId="63" fillId="2" borderId="0" xfId="1" applyNumberFormat="1" applyFont="1" applyFill="1" applyAlignment="1">
      <alignment vertical="center"/>
    </xf>
    <xf numFmtId="0" fontId="29" fillId="0" borderId="13" xfId="1" applyFont="1" applyBorder="1" applyAlignment="1">
      <alignment horizontal="left" vertical="top" indent="1"/>
    </xf>
    <xf numFmtId="0" fontId="29" fillId="0" borderId="14" xfId="1" applyFont="1" applyBorder="1">
      <alignment vertical="top"/>
    </xf>
    <xf numFmtId="169" fontId="29" fillId="0" borderId="0" xfId="13" applyNumberFormat="1" applyFont="1" applyBorder="1" applyAlignment="1">
      <alignment horizontal="center" vertical="top"/>
    </xf>
    <xf numFmtId="169" fontId="29" fillId="0" borderId="12" xfId="13" applyNumberFormat="1" applyFont="1" applyBorder="1" applyAlignment="1">
      <alignment horizontal="center" vertical="top"/>
    </xf>
    <xf numFmtId="169" fontId="29" fillId="7" borderId="0" xfId="13" applyNumberFormat="1" applyFont="1" applyFill="1" applyBorder="1" applyAlignment="1">
      <alignment horizontal="center" vertical="top"/>
    </xf>
    <xf numFmtId="0" fontId="29" fillId="2" borderId="0" xfId="1" applyFont="1" applyFill="1">
      <alignment vertical="top"/>
    </xf>
    <xf numFmtId="42" fontId="65" fillId="0" borderId="12" xfId="1" applyNumberFormat="1" applyFont="1" applyBorder="1" applyAlignment="1">
      <alignment horizontal="center" vertical="top"/>
    </xf>
    <xf numFmtId="42" fontId="66" fillId="0" borderId="12" xfId="1" applyNumberFormat="1" applyFont="1" applyBorder="1" applyAlignment="1">
      <alignment horizontal="center" vertical="top"/>
    </xf>
    <xf numFmtId="164" fontId="4" fillId="0" borderId="13" xfId="1" applyNumberFormat="1" applyFont="1" applyBorder="1">
      <alignment vertical="top"/>
    </xf>
    <xf numFmtId="164" fontId="4" fillId="0" borderId="14" xfId="1" applyNumberFormat="1" applyFont="1" applyBorder="1">
      <alignment vertical="top"/>
    </xf>
    <xf numFmtId="164" fontId="55" fillId="0" borderId="0" xfId="1" applyNumberFormat="1" applyFont="1" applyBorder="1" applyAlignment="1">
      <alignment horizontal="center" vertical="top"/>
    </xf>
    <xf numFmtId="164" fontId="4" fillId="0" borderId="12" xfId="1" applyNumberFormat="1" applyFont="1" applyBorder="1" applyAlignment="1">
      <alignment horizontal="center" vertical="top"/>
    </xf>
    <xf numFmtId="164" fontId="55" fillId="7" borderId="0" xfId="1" applyNumberFormat="1" applyFont="1" applyFill="1" applyBorder="1" applyAlignment="1">
      <alignment horizontal="center" vertical="top"/>
    </xf>
    <xf numFmtId="164" fontId="4" fillId="0" borderId="0" xfId="1" applyNumberFormat="1" applyFont="1" applyBorder="1" applyAlignment="1">
      <alignment horizontal="center" vertical="top"/>
    </xf>
    <xf numFmtId="164" fontId="4" fillId="7" borderId="0" xfId="1" applyNumberFormat="1" applyFont="1" applyFill="1" applyBorder="1" applyAlignment="1">
      <alignment horizontal="center" vertical="top"/>
    </xf>
    <xf numFmtId="164" fontId="4" fillId="2" borderId="0" xfId="1" applyNumberFormat="1" applyFont="1" applyFill="1">
      <alignment vertical="top"/>
    </xf>
    <xf numFmtId="0" fontId="29" fillId="0" borderId="13" xfId="1" applyFont="1" applyBorder="1" applyAlignment="1">
      <alignment horizontal="left" vertical="center" indent="1"/>
    </xf>
    <xf numFmtId="169" fontId="29" fillId="0" borderId="12" xfId="13" applyNumberFormat="1" applyFont="1" applyFill="1" applyBorder="1" applyAlignment="1">
      <alignment horizontal="center" vertical="top"/>
    </xf>
    <xf numFmtId="169" fontId="29" fillId="4" borderId="2" xfId="13" applyNumberFormat="1" applyFont="1" applyFill="1" applyBorder="1" applyAlignment="1">
      <alignment horizontal="center" vertical="top"/>
    </xf>
    <xf numFmtId="169" fontId="29" fillId="4" borderId="3" xfId="13" applyNumberFormat="1" applyFont="1" applyFill="1" applyBorder="1" applyAlignment="1">
      <alignment horizontal="center" vertical="top"/>
    </xf>
    <xf numFmtId="169" fontId="29" fillId="4" borderId="4" xfId="13" applyNumberFormat="1" applyFont="1" applyFill="1" applyBorder="1" applyAlignment="1">
      <alignment horizontal="center" vertical="top"/>
    </xf>
    <xf numFmtId="169" fontId="57" fillId="4" borderId="9" xfId="1" applyNumberFormat="1" applyFont="1" applyFill="1" applyBorder="1" applyAlignment="1">
      <alignment horizontal="center" vertical="top"/>
    </xf>
    <xf numFmtId="169" fontId="57" fillId="4" borderId="10" xfId="1" applyNumberFormat="1" applyFont="1" applyFill="1" applyBorder="1" applyAlignment="1">
      <alignment horizontal="center" vertical="top"/>
    </xf>
    <xf numFmtId="169" fontId="57" fillId="4" borderId="11" xfId="1" applyNumberFormat="1" applyFont="1" applyFill="1" applyBorder="1" applyAlignment="1">
      <alignment horizontal="center" vertical="top"/>
    </xf>
    <xf numFmtId="169" fontId="57" fillId="4" borderId="1" xfId="13" applyNumberFormat="1" applyFont="1" applyFill="1" applyBorder="1" applyAlignment="1">
      <alignment horizontal="center" vertical="top"/>
    </xf>
    <xf numFmtId="164" fontId="4" fillId="0" borderId="6" xfId="1" applyNumberFormat="1" applyFont="1" applyBorder="1">
      <alignment vertical="top"/>
    </xf>
    <xf numFmtId="164" fontId="4" fillId="0" borderId="8" xfId="1" applyNumberFormat="1" applyFont="1" applyBorder="1" applyAlignment="1">
      <alignment horizontal="left" vertical="top" indent="1"/>
    </xf>
    <xf numFmtId="164" fontId="4" fillId="0" borderId="7" xfId="1" applyNumberFormat="1" applyFont="1" applyBorder="1" applyAlignment="1">
      <alignment horizontal="center" vertical="top"/>
    </xf>
    <xf numFmtId="164" fontId="4" fillId="0" borderId="8" xfId="1" applyNumberFormat="1" applyFont="1" applyBorder="1" applyAlignment="1">
      <alignment horizontal="center" vertical="top"/>
    </xf>
    <xf numFmtId="164" fontId="4" fillId="0" borderId="16" xfId="1" applyNumberFormat="1" applyFont="1" applyBorder="1" applyAlignment="1">
      <alignment horizontal="center" vertical="top"/>
    </xf>
    <xf numFmtId="164" fontId="4" fillId="0" borderId="17" xfId="1" applyNumberFormat="1" applyFont="1" applyBorder="1" applyAlignment="1">
      <alignment horizontal="center" vertical="top"/>
    </xf>
    <xf numFmtId="164" fontId="4" fillId="0" borderId="19" xfId="1" applyNumberFormat="1" applyFont="1" applyBorder="1" applyAlignment="1">
      <alignment horizontal="center" vertical="top"/>
    </xf>
    <xf numFmtId="169" fontId="29" fillId="0" borderId="14" xfId="13" applyNumberFormat="1" applyFont="1" applyBorder="1" applyAlignment="1">
      <alignment horizontal="center" vertical="top"/>
    </xf>
    <xf numFmtId="169" fontId="29" fillId="7" borderId="12" xfId="13" applyNumberFormat="1" applyFont="1" applyFill="1" applyBorder="1" applyAlignment="1">
      <alignment horizontal="center" vertical="top"/>
    </xf>
    <xf numFmtId="164" fontId="55" fillId="4" borderId="2" xfId="1" applyNumberFormat="1" applyFont="1" applyFill="1" applyBorder="1" applyAlignment="1">
      <alignment horizontal="center" vertical="top"/>
    </xf>
    <xf numFmtId="164" fontId="55" fillId="4" borderId="3" xfId="1" applyNumberFormat="1" applyFont="1" applyFill="1" applyBorder="1" applyAlignment="1">
      <alignment horizontal="center" vertical="top"/>
    </xf>
    <xf numFmtId="164" fontId="55" fillId="4" borderId="4" xfId="1" applyNumberFormat="1" applyFont="1" applyFill="1" applyBorder="1" applyAlignment="1">
      <alignment horizontal="center" vertical="top"/>
    </xf>
    <xf numFmtId="169" fontId="57" fillId="4" borderId="2" xfId="1" applyNumberFormat="1" applyFont="1" applyFill="1" applyBorder="1" applyAlignment="1">
      <alignment horizontal="center" vertical="top"/>
    </xf>
    <xf numFmtId="169" fontId="57" fillId="4" borderId="3" xfId="1" applyNumberFormat="1" applyFont="1" applyFill="1" applyBorder="1" applyAlignment="1">
      <alignment horizontal="center" vertical="top"/>
    </xf>
    <xf numFmtId="169" fontId="57" fillId="4" borderId="4" xfId="1" applyNumberFormat="1" applyFont="1" applyFill="1" applyBorder="1" applyAlignment="1">
      <alignment horizontal="center" vertical="top"/>
    </xf>
    <xf numFmtId="169" fontId="57" fillId="4" borderId="15" xfId="13" applyNumberFormat="1" applyFont="1" applyFill="1" applyBorder="1" applyAlignment="1">
      <alignment horizontal="center" vertical="top"/>
    </xf>
    <xf numFmtId="164" fontId="4" fillId="0" borderId="0" xfId="1" applyNumberFormat="1" applyFont="1" applyFill="1" applyBorder="1" applyAlignment="1">
      <alignment horizontal="center" vertical="top"/>
    </xf>
    <xf numFmtId="169" fontId="57" fillId="4" borderId="0" xfId="1" applyNumberFormat="1" applyFont="1" applyFill="1" applyBorder="1" applyAlignment="1">
      <alignment horizontal="center" vertical="top"/>
    </xf>
    <xf numFmtId="169" fontId="57" fillId="4" borderId="12" xfId="13" applyNumberFormat="1" applyFont="1" applyFill="1" applyBorder="1" applyAlignment="1">
      <alignment horizontal="center" vertical="top"/>
    </xf>
    <xf numFmtId="164" fontId="63" fillId="3" borderId="6" xfId="1" applyNumberFormat="1" applyFont="1" applyFill="1" applyBorder="1" applyAlignment="1">
      <alignment vertical="center"/>
    </xf>
    <xf numFmtId="164" fontId="67" fillId="3" borderId="8" xfId="1" applyNumberFormat="1" applyFont="1" applyFill="1" applyBorder="1" applyAlignment="1">
      <alignment vertical="center"/>
    </xf>
    <xf numFmtId="164" fontId="63" fillId="3" borderId="7" xfId="1" applyNumberFormat="1" applyFont="1" applyFill="1" applyBorder="1" applyAlignment="1">
      <alignment horizontal="center" vertical="center"/>
    </xf>
    <xf numFmtId="164" fontId="63" fillId="3" borderId="16" xfId="1" applyNumberFormat="1" applyFont="1" applyFill="1" applyBorder="1" applyAlignment="1">
      <alignment horizontal="center" vertical="center"/>
    </xf>
    <xf numFmtId="164" fontId="4" fillId="2" borderId="0" xfId="1" applyNumberFormat="1" applyFont="1" applyFill="1" applyAlignment="1">
      <alignment vertical="center"/>
    </xf>
    <xf numFmtId="0" fontId="29" fillId="0" borderId="18" xfId="1" applyFont="1" applyBorder="1" applyAlignment="1">
      <alignment horizontal="left" vertical="top" indent="1"/>
    </xf>
    <xf numFmtId="0" fontId="29" fillId="0" borderId="19" xfId="1" applyFont="1" applyBorder="1">
      <alignment vertical="top"/>
    </xf>
    <xf numFmtId="169" fontId="29" fillId="0" borderId="0" xfId="1" applyNumberFormat="1" applyFont="1" applyBorder="1" applyAlignment="1">
      <alignment horizontal="center" vertical="top"/>
    </xf>
    <xf numFmtId="169" fontId="29" fillId="0" borderId="12" xfId="1" applyNumberFormat="1" applyFont="1" applyBorder="1" applyAlignment="1">
      <alignment horizontal="center" vertical="top"/>
    </xf>
    <xf numFmtId="164" fontId="8" fillId="0" borderId="13" xfId="1" applyNumberFormat="1" applyFont="1" applyBorder="1">
      <alignment vertical="top"/>
    </xf>
    <xf numFmtId="164" fontId="8" fillId="0" borderId="10" xfId="1" applyNumberFormat="1" applyFont="1" applyBorder="1" applyAlignment="1">
      <alignment horizontal="center" vertical="top"/>
    </xf>
    <xf numFmtId="164" fontId="8" fillId="0" borderId="1" xfId="1" applyNumberFormat="1" applyFont="1" applyBorder="1" applyAlignment="1">
      <alignment horizontal="center" vertical="top"/>
    </xf>
    <xf numFmtId="164" fontId="8" fillId="7" borderId="10" xfId="1" applyNumberFormat="1" applyFont="1" applyFill="1" applyBorder="1" applyAlignment="1">
      <alignment horizontal="center" vertical="top"/>
    </xf>
    <xf numFmtId="164" fontId="8" fillId="7" borderId="13" xfId="1" applyNumberFormat="1" applyFont="1" applyFill="1" applyBorder="1">
      <alignment vertical="top"/>
    </xf>
    <xf numFmtId="164" fontId="4" fillId="7" borderId="14" xfId="1" applyNumberFormat="1" applyFont="1" applyFill="1" applyBorder="1">
      <alignment vertical="top"/>
    </xf>
    <xf numFmtId="164" fontId="8" fillId="7" borderId="0" xfId="1" applyNumberFormat="1" applyFont="1" applyFill="1" applyBorder="1" applyAlignment="1">
      <alignment horizontal="center" vertical="top"/>
    </xf>
    <xf numFmtId="164" fontId="8" fillId="7" borderId="12" xfId="1" applyNumberFormat="1" applyFont="1" applyFill="1" applyBorder="1" applyAlignment="1">
      <alignment horizontal="center" vertical="top"/>
    </xf>
    <xf numFmtId="164" fontId="4" fillId="0" borderId="12" xfId="13" applyNumberFormat="1" applyFont="1" applyFill="1" applyBorder="1" applyAlignment="1">
      <alignment horizontal="center" vertical="top"/>
    </xf>
    <xf numFmtId="164" fontId="8" fillId="0" borderId="6" xfId="1" applyNumberFormat="1" applyFont="1" applyBorder="1">
      <alignment vertical="top"/>
    </xf>
    <xf numFmtId="164" fontId="8" fillId="0" borderId="8" xfId="1" applyNumberFormat="1" applyFont="1" applyBorder="1">
      <alignment vertical="top"/>
    </xf>
    <xf numFmtId="164" fontId="8" fillId="0" borderId="7" xfId="1" applyNumberFormat="1" applyFont="1" applyBorder="1" applyAlignment="1">
      <alignment horizontal="center" vertical="top"/>
    </xf>
    <xf numFmtId="164" fontId="8" fillId="0" borderId="8" xfId="1" applyNumberFormat="1" applyFont="1" applyBorder="1" applyAlignment="1">
      <alignment horizontal="center" vertical="top"/>
    </xf>
    <xf numFmtId="164" fontId="8" fillId="0" borderId="16" xfId="1" applyNumberFormat="1" applyFont="1" applyBorder="1" applyAlignment="1">
      <alignment horizontal="center" vertical="top"/>
    </xf>
    <xf numFmtId="164" fontId="8" fillId="7" borderId="7" xfId="1" applyNumberFormat="1" applyFont="1" applyFill="1" applyBorder="1" applyAlignment="1">
      <alignment horizontal="center" vertical="top"/>
    </xf>
    <xf numFmtId="164" fontId="8" fillId="7" borderId="16" xfId="1" applyNumberFormat="1" applyFont="1" applyFill="1" applyBorder="1" applyAlignment="1">
      <alignment horizontal="center" vertical="top"/>
    </xf>
    <xf numFmtId="164" fontId="8" fillId="2" borderId="0" xfId="1" applyNumberFormat="1" applyFont="1" applyFill="1">
      <alignment vertical="top"/>
    </xf>
    <xf numFmtId="164" fontId="4" fillId="0" borderId="12" xfId="1" applyNumberFormat="1" applyFont="1" applyFill="1" applyBorder="1" applyAlignment="1">
      <alignment horizontal="center" vertical="top"/>
    </xf>
    <xf numFmtId="169" fontId="29" fillId="7" borderId="14" xfId="1" applyNumberFormat="1" applyFont="1" applyFill="1" applyBorder="1">
      <alignment vertical="top"/>
    </xf>
    <xf numFmtId="169" fontId="29" fillId="7" borderId="0" xfId="1" applyNumberFormat="1" applyFont="1" applyFill="1" applyBorder="1" applyAlignment="1">
      <alignment horizontal="center" vertical="top"/>
    </xf>
    <xf numFmtId="169" fontId="29" fillId="4" borderId="2" xfId="1" applyNumberFormat="1" applyFont="1" applyFill="1" applyBorder="1" applyAlignment="1">
      <alignment horizontal="center" vertical="top"/>
    </xf>
    <xf numFmtId="169" fontId="29" fillId="4" borderId="3" xfId="1" applyNumberFormat="1" applyFont="1" applyFill="1" applyBorder="1" applyAlignment="1">
      <alignment horizontal="center" vertical="top"/>
    </xf>
    <xf numFmtId="169" fontId="29" fillId="4" borderId="4" xfId="1" applyNumberFormat="1" applyFont="1" applyFill="1" applyBorder="1" applyAlignment="1">
      <alignment horizontal="center" vertical="top"/>
    </xf>
    <xf numFmtId="179" fontId="63" fillId="3" borderId="34" xfId="1" applyNumberFormat="1" applyFont="1" applyFill="1" applyBorder="1" applyAlignment="1">
      <alignment vertical="center"/>
    </xf>
    <xf numFmtId="179" fontId="67" fillId="3" borderId="36" xfId="1" applyNumberFormat="1" applyFont="1" applyFill="1" applyBorder="1" applyAlignment="1">
      <alignment vertical="center"/>
    </xf>
    <xf numFmtId="179" fontId="68" fillId="3" borderId="22" xfId="1" applyNumberFormat="1" applyFont="1" applyFill="1" applyBorder="1" applyAlignment="1">
      <alignment horizontal="center" vertical="center"/>
    </xf>
    <xf numFmtId="179" fontId="63" fillId="3" borderId="37" xfId="1" applyNumberFormat="1" applyFont="1" applyFill="1" applyBorder="1" applyAlignment="1">
      <alignment horizontal="center" vertical="center"/>
    </xf>
    <xf numFmtId="179" fontId="63" fillId="3" borderId="22" xfId="1" applyNumberFormat="1" applyFont="1" applyFill="1" applyBorder="1" applyAlignment="1">
      <alignment horizontal="center" vertical="center"/>
    </xf>
    <xf numFmtId="179" fontId="67" fillId="2" borderId="0" xfId="1" applyNumberFormat="1" applyFont="1" applyFill="1" applyAlignment="1">
      <alignment vertical="center"/>
    </xf>
    <xf numFmtId="0" fontId="8" fillId="0" borderId="18" xfId="1" applyFont="1" applyBorder="1" applyAlignment="1">
      <alignment horizontal="left" vertical="center"/>
    </xf>
    <xf numFmtId="0" fontId="4" fillId="0" borderId="19" xfId="1" applyFont="1" applyBorder="1" applyAlignment="1">
      <alignment horizontal="center" vertical="center"/>
    </xf>
    <xf numFmtId="44" fontId="8" fillId="0" borderId="3" xfId="1" applyNumberFormat="1" applyFont="1" applyBorder="1" applyAlignment="1">
      <alignment horizontal="center" vertical="center"/>
    </xf>
    <xf numFmtId="44" fontId="8" fillId="0" borderId="4" xfId="1" applyNumberFormat="1" applyFont="1" applyBorder="1" applyAlignment="1">
      <alignment horizontal="center" vertical="center"/>
    </xf>
    <xf numFmtId="44" fontId="8" fillId="0" borderId="15" xfId="1" applyNumberFormat="1" applyFont="1" applyBorder="1" applyAlignment="1">
      <alignment horizontal="center" vertical="center"/>
    </xf>
    <xf numFmtId="44" fontId="8" fillId="7" borderId="3" xfId="1" applyNumberFormat="1" applyFont="1" applyFill="1" applyBorder="1" applyAlignment="1">
      <alignment horizontal="center" vertical="center"/>
    </xf>
    <xf numFmtId="0" fontId="4" fillId="2" borderId="0" xfId="1" applyFont="1" applyFill="1" applyAlignment="1">
      <alignment horizontal="center" vertical="center"/>
    </xf>
    <xf numFmtId="169" fontId="29" fillId="0" borderId="10" xfId="13" applyNumberFormat="1" applyFont="1" applyBorder="1" applyAlignment="1">
      <alignment horizontal="center" vertical="top"/>
    </xf>
    <xf numFmtId="169" fontId="29" fillId="0" borderId="1" xfId="13" applyNumberFormat="1" applyFont="1" applyBorder="1" applyAlignment="1">
      <alignment horizontal="center" vertical="top"/>
    </xf>
    <xf numFmtId="169" fontId="29" fillId="7" borderId="10" xfId="13" applyNumberFormat="1" applyFont="1" applyFill="1" applyBorder="1" applyAlignment="1">
      <alignment horizontal="center" vertical="top"/>
    </xf>
    <xf numFmtId="0" fontId="4" fillId="0" borderId="13" xfId="1" applyFont="1" applyBorder="1">
      <alignment vertical="top"/>
    </xf>
    <xf numFmtId="0" fontId="4" fillId="0" borderId="14" xfId="1" applyFont="1" applyBorder="1">
      <alignment vertical="top"/>
    </xf>
    <xf numFmtId="171" fontId="55" fillId="0" borderId="0" xfId="14" applyNumberFormat="1" applyFont="1" applyBorder="1" applyAlignment="1">
      <alignment horizontal="center" vertical="top"/>
    </xf>
    <xf numFmtId="171" fontId="4" fillId="0" borderId="12" xfId="14" applyNumberFormat="1" applyFont="1" applyBorder="1" applyAlignment="1">
      <alignment horizontal="center" vertical="top"/>
    </xf>
    <xf numFmtId="171" fontId="4" fillId="0" borderId="13" xfId="14" applyNumberFormat="1" applyFont="1" applyBorder="1" applyAlignment="1">
      <alignment horizontal="center" vertical="top"/>
    </xf>
    <xf numFmtId="37" fontId="55" fillId="4" borderId="2" xfId="1" applyNumberFormat="1" applyFont="1" applyFill="1" applyBorder="1" applyAlignment="1">
      <alignment horizontal="center" vertical="top"/>
    </xf>
    <xf numFmtId="37" fontId="55" fillId="4" borderId="3" xfId="1" applyNumberFormat="1" applyFont="1" applyFill="1" applyBorder="1" applyAlignment="1">
      <alignment horizontal="center" vertical="top"/>
    </xf>
    <xf numFmtId="37" fontId="55" fillId="4" borderId="4" xfId="1" applyNumberFormat="1" applyFont="1" applyFill="1" applyBorder="1" applyAlignment="1">
      <alignment horizontal="center" vertical="top"/>
    </xf>
    <xf numFmtId="37" fontId="4" fillId="0" borderId="14" xfId="1" applyNumberFormat="1" applyFont="1" applyBorder="1" applyAlignment="1">
      <alignment horizontal="center" vertical="top"/>
    </xf>
    <xf numFmtId="0" fontId="4" fillId="0" borderId="18" xfId="1" applyFont="1" applyBorder="1">
      <alignment vertical="top"/>
    </xf>
    <xf numFmtId="0" fontId="4" fillId="0" borderId="19" xfId="1" applyFont="1" applyBorder="1">
      <alignment vertical="top"/>
    </xf>
    <xf numFmtId="9" fontId="4" fillId="0" borderId="17" xfId="13" applyFont="1" applyBorder="1" applyAlignment="1">
      <alignment horizontal="center" vertical="top"/>
    </xf>
    <xf numFmtId="0" fontId="4" fillId="0" borderId="17" xfId="1" applyFont="1" applyBorder="1" applyAlignment="1">
      <alignment horizontal="center" vertical="top"/>
    </xf>
    <xf numFmtId="0" fontId="4" fillId="0" borderId="5" xfId="1" applyFont="1" applyBorder="1" applyAlignment="1">
      <alignment horizontal="center" vertical="top"/>
    </xf>
    <xf numFmtId="0" fontId="4" fillId="7" borderId="17" xfId="1" applyFont="1" applyFill="1" applyBorder="1" applyAlignment="1">
      <alignment horizontal="center" vertical="top"/>
    </xf>
    <xf numFmtId="0" fontId="4" fillId="2" borderId="0" xfId="1" applyNumberFormat="1" applyFont="1" applyFill="1">
      <alignment vertical="top"/>
    </xf>
    <xf numFmtId="14" fontId="4" fillId="2" borderId="0" xfId="1" applyNumberFormat="1" applyFont="1" applyFill="1">
      <alignment vertical="top"/>
    </xf>
    <xf numFmtId="37" fontId="2" fillId="2" borderId="0" xfId="1" applyNumberFormat="1" applyFont="1" applyFill="1" applyBorder="1" applyAlignment="1">
      <alignment horizontal="left"/>
    </xf>
    <xf numFmtId="0" fontId="8" fillId="0" borderId="0" xfId="1" applyFont="1">
      <alignment vertical="top"/>
    </xf>
    <xf numFmtId="164" fontId="63" fillId="0" borderId="0" xfId="1" applyNumberFormat="1" applyFont="1" applyAlignment="1">
      <alignment vertical="center"/>
    </xf>
    <xf numFmtId="0" fontId="29" fillId="0" borderId="0" xfId="1" applyFont="1">
      <alignment vertical="top"/>
    </xf>
    <xf numFmtId="164" fontId="4" fillId="0" borderId="0" xfId="1" applyNumberFormat="1" applyFont="1">
      <alignment vertical="top"/>
    </xf>
    <xf numFmtId="167" fontId="29" fillId="2" borderId="0" xfId="1" applyNumberFormat="1" applyFont="1" applyFill="1">
      <alignment vertical="top"/>
    </xf>
    <xf numFmtId="164" fontId="4" fillId="7" borderId="0" xfId="1" applyNumberFormat="1" applyFont="1" applyFill="1">
      <alignment vertical="top"/>
    </xf>
    <xf numFmtId="164" fontId="8" fillId="0" borderId="0" xfId="1" applyNumberFormat="1" applyFont="1">
      <alignment vertical="top"/>
    </xf>
    <xf numFmtId="179" fontId="67" fillId="0" borderId="0" xfId="1" applyNumberFormat="1" applyFont="1" applyAlignment="1">
      <alignment vertical="center"/>
    </xf>
    <xf numFmtId="43" fontId="29" fillId="2" borderId="0" xfId="14" applyFont="1" applyFill="1" applyAlignment="1">
      <alignment vertical="top"/>
    </xf>
    <xf numFmtId="0" fontId="4" fillId="0" borderId="0" xfId="1" applyFont="1" applyAlignment="1">
      <alignment horizontal="center" vertical="center"/>
    </xf>
    <xf numFmtId="0" fontId="4" fillId="0" borderId="0" xfId="1" applyFont="1">
      <alignment vertical="top"/>
    </xf>
    <xf numFmtId="0" fontId="4" fillId="0" borderId="0" xfId="1" applyNumberFormat="1" applyFont="1" applyFill="1">
      <alignment vertical="top"/>
    </xf>
    <xf numFmtId="39" fontId="69" fillId="2" borderId="0" xfId="1" applyNumberFormat="1" applyFont="1" applyFill="1" applyAlignment="1">
      <alignment horizontal="right"/>
    </xf>
    <xf numFmtId="39" fontId="62" fillId="2" borderId="0" xfId="1" applyNumberFormat="1" applyFont="1" applyFill="1" applyAlignment="1"/>
    <xf numFmtId="37" fontId="4" fillId="2" borderId="0" xfId="1" applyNumberFormat="1" applyFont="1" applyFill="1" applyBorder="1" applyAlignment="1">
      <alignment horizontal="left" indent="6"/>
    </xf>
    <xf numFmtId="37" fontId="62" fillId="2" borderId="0" xfId="2" applyNumberFormat="1" applyFont="1" applyFill="1"/>
    <xf numFmtId="9" fontId="62" fillId="2" borderId="0" xfId="13" applyFont="1" applyFill="1"/>
    <xf numFmtId="180" fontId="62" fillId="2" borderId="0" xfId="13" applyNumberFormat="1" applyFont="1" applyFill="1"/>
    <xf numFmtId="2" fontId="62" fillId="2" borderId="0" xfId="13" applyNumberFormat="1" applyFont="1" applyFill="1"/>
    <xf numFmtId="171" fontId="61" fillId="2" borderId="0" xfId="14" applyNumberFormat="1" applyFont="1" applyFill="1" applyAlignment="1">
      <alignment vertical="top"/>
    </xf>
    <xf numFmtId="167" fontId="4" fillId="2" borderId="0" xfId="1" applyNumberFormat="1" applyFont="1" applyFill="1">
      <alignment vertical="top"/>
    </xf>
    <xf numFmtId="180" fontId="4" fillId="2" borderId="0" xfId="1" applyNumberFormat="1" applyFont="1" applyFill="1">
      <alignment vertical="top"/>
    </xf>
    <xf numFmtId="164" fontId="58" fillId="2" borderId="0" xfId="1" applyNumberFormat="1" applyFont="1" applyFill="1" applyBorder="1" applyAlignment="1">
      <alignment horizontal="left" vertical="top" indent="1"/>
    </xf>
    <xf numFmtId="0" fontId="58" fillId="3" borderId="3" xfId="1" applyFont="1" applyFill="1" applyBorder="1" applyAlignment="1">
      <alignment horizontal="center"/>
    </xf>
    <xf numFmtId="0" fontId="8" fillId="3" borderId="15" xfId="1" applyFont="1" applyFill="1" applyBorder="1" applyAlignment="1">
      <alignment horizontal="center" vertical="top"/>
    </xf>
    <xf numFmtId="0" fontId="8" fillId="0" borderId="1" xfId="1" applyFont="1" applyFill="1" applyBorder="1">
      <alignment vertical="top"/>
    </xf>
    <xf numFmtId="0" fontId="4" fillId="0" borderId="0" xfId="1" applyFont="1" applyFill="1" applyBorder="1">
      <alignment vertical="top"/>
    </xf>
    <xf numFmtId="168" fontId="4" fillId="0" borderId="12" xfId="1" applyNumberFormat="1" applyFont="1" applyFill="1" applyBorder="1">
      <alignment vertical="top"/>
    </xf>
    <xf numFmtId="9" fontId="4" fillId="0" borderId="0" xfId="13" applyFont="1" applyFill="1" applyBorder="1" applyAlignment="1">
      <alignment vertical="top"/>
    </xf>
    <xf numFmtId="9" fontId="4" fillId="0" borderId="12" xfId="13" applyFont="1" applyFill="1" applyBorder="1" applyAlignment="1">
      <alignment vertical="top"/>
    </xf>
    <xf numFmtId="0" fontId="4" fillId="0" borderId="12" xfId="1" applyFont="1" applyFill="1" applyBorder="1">
      <alignment vertical="top"/>
    </xf>
    <xf numFmtId="0" fontId="4" fillId="0" borderId="12" xfId="1" applyFont="1" applyBorder="1">
      <alignment vertical="top"/>
    </xf>
    <xf numFmtId="0" fontId="4" fillId="0" borderId="0" xfId="1" applyFont="1" applyBorder="1">
      <alignment vertical="top"/>
    </xf>
    <xf numFmtId="168" fontId="4" fillId="0" borderId="12" xfId="1" applyNumberFormat="1" applyFont="1" applyBorder="1">
      <alignment vertical="top"/>
    </xf>
    <xf numFmtId="9" fontId="4" fillId="0" borderId="0" xfId="13" applyFont="1" applyBorder="1" applyAlignment="1">
      <alignment vertical="top"/>
    </xf>
    <xf numFmtId="9" fontId="4" fillId="0" borderId="12" xfId="13" applyFont="1" applyBorder="1" applyAlignment="1">
      <alignment vertical="top"/>
    </xf>
    <xf numFmtId="180" fontId="63" fillId="0" borderId="43" xfId="1" applyNumberFormat="1" applyFont="1" applyBorder="1">
      <alignment vertical="top"/>
    </xf>
    <xf numFmtId="180" fontId="8" fillId="4" borderId="35" xfId="13" applyNumberFormat="1" applyFont="1" applyFill="1" applyBorder="1" applyAlignment="1">
      <alignment vertical="top"/>
    </xf>
    <xf numFmtId="168" fontId="63" fillId="0" borderId="43" xfId="11" applyNumberFormat="1" applyFont="1" applyBorder="1" applyAlignment="1">
      <alignment vertical="top"/>
    </xf>
    <xf numFmtId="180" fontId="8" fillId="0" borderId="35" xfId="13" applyNumberFormat="1" applyFont="1" applyFill="1" applyBorder="1" applyAlignment="1">
      <alignment vertical="top"/>
    </xf>
    <xf numFmtId="168" fontId="63" fillId="0" borderId="35" xfId="11" applyNumberFormat="1" applyFont="1" applyFill="1" applyBorder="1" applyAlignment="1">
      <alignment vertical="top"/>
    </xf>
    <xf numFmtId="180" fontId="8" fillId="0" borderId="43" xfId="13" applyNumberFormat="1" applyFont="1" applyFill="1" applyBorder="1" applyAlignment="1">
      <alignment vertical="top"/>
    </xf>
    <xf numFmtId="0" fontId="29" fillId="0" borderId="44" xfId="1" applyFont="1" applyBorder="1" applyAlignment="1">
      <alignment horizontal="left" vertical="top" indent="1"/>
    </xf>
    <xf numFmtId="167" fontId="29" fillId="0" borderId="0" xfId="13" applyNumberFormat="1" applyFont="1" applyFill="1" applyBorder="1" applyAlignment="1">
      <alignment vertical="top"/>
    </xf>
    <xf numFmtId="169" fontId="29" fillId="0" borderId="12" xfId="13" applyNumberFormat="1" applyFont="1" applyBorder="1" applyAlignment="1">
      <alignment vertical="top"/>
    </xf>
    <xf numFmtId="169" fontId="29" fillId="0" borderId="12" xfId="13" applyNumberFormat="1" applyFont="1" applyFill="1" applyBorder="1" applyAlignment="1">
      <alignment vertical="top"/>
    </xf>
    <xf numFmtId="0" fontId="4" fillId="0" borderId="12" xfId="1" applyFont="1" applyBorder="1" applyAlignment="1">
      <alignment horizontal="left" vertical="top" indent="1"/>
    </xf>
    <xf numFmtId="169" fontId="4" fillId="0" borderId="0" xfId="13" applyNumberFormat="1" applyFont="1" applyBorder="1" applyAlignment="1">
      <alignment vertical="top"/>
    </xf>
    <xf numFmtId="181" fontId="4" fillId="0" borderId="12" xfId="1" applyNumberFormat="1" applyFont="1" applyBorder="1">
      <alignment vertical="top"/>
    </xf>
    <xf numFmtId="42" fontId="4" fillId="0" borderId="12" xfId="1" applyNumberFormat="1" applyFont="1" applyBorder="1">
      <alignment vertical="top"/>
    </xf>
    <xf numFmtId="0" fontId="4" fillId="0" borderId="38" xfId="1" applyFont="1" applyBorder="1" applyAlignment="1">
      <alignment horizontal="left" vertical="top" indent="1"/>
    </xf>
    <xf numFmtId="169" fontId="4" fillId="0" borderId="38" xfId="13" applyNumberFormat="1" applyFont="1" applyBorder="1" applyAlignment="1">
      <alignment vertical="top"/>
    </xf>
    <xf numFmtId="182" fontId="8" fillId="0" borderId="0" xfId="13" applyNumberFormat="1" applyFont="1" applyFill="1" applyBorder="1" applyAlignment="1">
      <alignment vertical="top"/>
    </xf>
    <xf numFmtId="169" fontId="4" fillId="0" borderId="0" xfId="13" applyNumberFormat="1" applyFont="1" applyFill="1" applyBorder="1" applyAlignment="1">
      <alignment vertical="top"/>
    </xf>
    <xf numFmtId="0" fontId="70" fillId="0" borderId="12" xfId="1" applyFont="1" applyBorder="1">
      <alignment vertical="top"/>
    </xf>
    <xf numFmtId="164" fontId="5" fillId="0" borderId="31" xfId="1" applyNumberFormat="1" applyFont="1" applyBorder="1">
      <alignment vertical="top"/>
    </xf>
    <xf numFmtId="168" fontId="8" fillId="0" borderId="12" xfId="11" applyNumberFormat="1" applyFont="1" applyBorder="1" applyAlignment="1">
      <alignment vertical="top"/>
    </xf>
    <xf numFmtId="168" fontId="5" fillId="0" borderId="31" xfId="11" applyNumberFormat="1" applyFont="1" applyBorder="1" applyAlignment="1">
      <alignment vertical="center"/>
    </xf>
    <xf numFmtId="164" fontId="8" fillId="4" borderId="2" xfId="1" applyNumberFormat="1" applyFont="1" applyFill="1" applyBorder="1">
      <alignment vertical="top"/>
    </xf>
    <xf numFmtId="164" fontId="8" fillId="4" borderId="3" xfId="1" applyNumberFormat="1" applyFont="1" applyFill="1" applyBorder="1">
      <alignment vertical="top"/>
    </xf>
    <xf numFmtId="164" fontId="8" fillId="4" borderId="4" xfId="1" applyNumberFormat="1" applyFont="1" applyFill="1" applyBorder="1">
      <alignment vertical="top"/>
    </xf>
    <xf numFmtId="164" fontId="8" fillId="0" borderId="40" xfId="1" applyNumberFormat="1" applyFont="1" applyBorder="1">
      <alignment vertical="top"/>
    </xf>
    <xf numFmtId="171" fontId="8" fillId="2" borderId="0" xfId="14" applyNumberFormat="1" applyFont="1" applyFill="1" applyAlignment="1">
      <alignment vertical="top"/>
    </xf>
    <xf numFmtId="0" fontId="29" fillId="0" borderId="12" xfId="1" applyFont="1" applyBorder="1" applyAlignment="1">
      <alignment horizontal="left" vertical="top" indent="1"/>
    </xf>
    <xf numFmtId="169" fontId="29" fillId="7" borderId="0" xfId="13" applyNumberFormat="1" applyFont="1" applyFill="1" applyBorder="1" applyAlignment="1">
      <alignment vertical="top"/>
    </xf>
    <xf numFmtId="169" fontId="29" fillId="0" borderId="0" xfId="13" applyNumberFormat="1" applyFont="1" applyBorder="1" applyAlignment="1">
      <alignment vertical="top"/>
    </xf>
    <xf numFmtId="169" fontId="29" fillId="0" borderId="0" xfId="13" applyNumberFormat="1" applyFont="1" applyFill="1" applyBorder="1" applyAlignment="1">
      <alignment vertical="top"/>
    </xf>
    <xf numFmtId="169" fontId="57" fillId="4" borderId="3" xfId="13" applyNumberFormat="1" applyFont="1" applyFill="1" applyBorder="1" applyAlignment="1">
      <alignment vertical="top"/>
    </xf>
    <xf numFmtId="169" fontId="57" fillId="4" borderId="4" xfId="13" applyNumberFormat="1" applyFont="1" applyFill="1" applyBorder="1" applyAlignment="1">
      <alignment vertical="top"/>
    </xf>
    <xf numFmtId="169" fontId="57" fillId="4" borderId="15" xfId="13" applyNumberFormat="1" applyFont="1" applyFill="1" applyBorder="1" applyAlignment="1">
      <alignment vertical="top"/>
    </xf>
    <xf numFmtId="169" fontId="4" fillId="7" borderId="0" xfId="13" applyNumberFormat="1" applyFont="1" applyFill="1" applyBorder="1" applyAlignment="1">
      <alignment vertical="top"/>
    </xf>
    <xf numFmtId="169" fontId="29" fillId="4" borderId="2" xfId="13" applyNumberFormat="1" applyFont="1" applyFill="1" applyBorder="1" applyAlignment="1">
      <alignment vertical="top"/>
    </xf>
    <xf numFmtId="169" fontId="29" fillId="4" borderId="3" xfId="13" applyNumberFormat="1" applyFont="1" applyFill="1" applyBorder="1" applyAlignment="1">
      <alignment vertical="top"/>
    </xf>
    <xf numFmtId="169" fontId="29" fillId="4" borderId="4" xfId="13" applyNumberFormat="1" applyFont="1" applyFill="1" applyBorder="1" applyAlignment="1">
      <alignment vertical="top"/>
    </xf>
    <xf numFmtId="0" fontId="71" fillId="0" borderId="12" xfId="1" applyFont="1" applyBorder="1">
      <alignment vertical="top"/>
    </xf>
    <xf numFmtId="169" fontId="4" fillId="0" borderId="33" xfId="13" applyNumberFormat="1" applyFont="1" applyBorder="1" applyAlignment="1">
      <alignment vertical="top"/>
    </xf>
    <xf numFmtId="43" fontId="4" fillId="0" borderId="33" xfId="14" applyFont="1" applyFill="1" applyBorder="1" applyAlignment="1">
      <alignment vertical="top"/>
    </xf>
    <xf numFmtId="43" fontId="4" fillId="0" borderId="0" xfId="14" applyFont="1" applyFill="1" applyBorder="1" applyAlignment="1">
      <alignment vertical="top"/>
    </xf>
    <xf numFmtId="169" fontId="4" fillId="0" borderId="12" xfId="13" applyNumberFormat="1" applyFont="1" applyBorder="1" applyAlignment="1">
      <alignment vertical="top"/>
    </xf>
    <xf numFmtId="164" fontId="72" fillId="0" borderId="40" xfId="1" applyNumberFormat="1" applyFont="1" applyBorder="1">
      <alignment vertical="top"/>
    </xf>
    <xf numFmtId="164" fontId="5" fillId="0" borderId="0" xfId="1" applyNumberFormat="1" applyFont="1" applyBorder="1">
      <alignment vertical="top"/>
    </xf>
    <xf numFmtId="164" fontId="8" fillId="0" borderId="31" xfId="1" applyNumberFormat="1" applyFont="1" applyBorder="1">
      <alignment vertical="top"/>
    </xf>
    <xf numFmtId="0" fontId="4" fillId="0" borderId="5" xfId="1" applyFont="1" applyBorder="1">
      <alignment vertical="top"/>
    </xf>
    <xf numFmtId="169" fontId="4" fillId="7" borderId="17" xfId="13" applyNumberFormat="1" applyFont="1" applyFill="1" applyBorder="1" applyAlignment="1">
      <alignment vertical="top"/>
    </xf>
    <xf numFmtId="169" fontId="4" fillId="0" borderId="17" xfId="13" applyNumberFormat="1" applyFont="1" applyBorder="1" applyAlignment="1">
      <alignment vertical="top"/>
    </xf>
    <xf numFmtId="169" fontId="4" fillId="0" borderId="5" xfId="13" applyNumberFormat="1" applyFont="1" applyBorder="1" applyAlignment="1">
      <alignment vertical="top"/>
    </xf>
    <xf numFmtId="0" fontId="4" fillId="2" borderId="0" xfId="1" applyFont="1" applyFill="1" applyBorder="1" applyAlignment="1">
      <alignment horizontal="left" vertical="top" indent="1"/>
    </xf>
    <xf numFmtId="169" fontId="4" fillId="2" borderId="0" xfId="13" applyNumberFormat="1" applyFont="1" applyFill="1" applyBorder="1" applyAlignment="1">
      <alignment vertical="top"/>
    </xf>
    <xf numFmtId="169" fontId="55" fillId="2" borderId="0" xfId="13" applyNumberFormat="1" applyFont="1" applyFill="1" applyBorder="1" applyAlignment="1">
      <alignment vertical="top"/>
    </xf>
    <xf numFmtId="42" fontId="4" fillId="2" borderId="0" xfId="1" applyNumberFormat="1" applyFont="1" applyFill="1" applyBorder="1">
      <alignment vertical="top"/>
    </xf>
    <xf numFmtId="180" fontId="4" fillId="2" borderId="0" xfId="13" applyNumberFormat="1" applyFont="1" applyFill="1" applyBorder="1" applyAlignment="1">
      <alignment vertical="top"/>
    </xf>
    <xf numFmtId="0" fontId="4" fillId="0" borderId="0" xfId="1" applyFont="1" applyFill="1">
      <alignment vertical="top"/>
    </xf>
    <xf numFmtId="180" fontId="4" fillId="0" borderId="0" xfId="1" applyNumberFormat="1" applyFont="1">
      <alignment vertical="top"/>
    </xf>
    <xf numFmtId="171" fontId="8" fillId="0" borderId="0" xfId="14" applyNumberFormat="1" applyFont="1" applyAlignment="1">
      <alignment vertical="top"/>
    </xf>
    <xf numFmtId="0" fontId="29" fillId="0" borderId="0" xfId="1" applyFont="1" applyFill="1">
      <alignment vertical="top"/>
    </xf>
    <xf numFmtId="0" fontId="1" fillId="2" borderId="0" xfId="1" applyFill="1">
      <alignment vertical="top"/>
    </xf>
    <xf numFmtId="0" fontId="21" fillId="12" borderId="0" xfId="1" applyFont="1" applyFill="1" applyAlignment="1"/>
    <xf numFmtId="0" fontId="4" fillId="12" borderId="0" xfId="8" applyFont="1" applyFill="1"/>
    <xf numFmtId="0" fontId="0" fillId="2" borderId="0" xfId="0" applyFill="1" applyAlignment="1">
      <alignment vertical="top"/>
    </xf>
    <xf numFmtId="0" fontId="73" fillId="2" borderId="0" xfId="0" applyFont="1" applyFill="1" applyAlignment="1">
      <alignment vertical="top"/>
    </xf>
    <xf numFmtId="0" fontId="75" fillId="2" borderId="0" xfId="0" applyFont="1" applyFill="1" applyAlignment="1">
      <alignment horizontal="left" vertical="top" indent="1"/>
    </xf>
    <xf numFmtId="0" fontId="0" fillId="2" borderId="0" xfId="0" applyFill="1" applyAlignment="1">
      <alignment horizontal="left" vertical="top" indent="1"/>
    </xf>
    <xf numFmtId="0" fontId="76" fillId="2" borderId="0" xfId="0" applyFont="1" applyFill="1" applyAlignment="1">
      <alignment vertical="top"/>
    </xf>
    <xf numFmtId="0" fontId="34" fillId="0" borderId="30" xfId="0" applyFont="1" applyBorder="1" applyAlignment="1">
      <alignment horizontal="center" wrapText="1"/>
    </xf>
    <xf numFmtId="168" fontId="34" fillId="0" borderId="30" xfId="0" applyNumberFormat="1" applyFont="1" applyBorder="1" applyAlignment="1">
      <alignment horizontal="center"/>
    </xf>
    <xf numFmtId="168" fontId="34" fillId="8" borderId="30" xfId="0" applyNumberFormat="1" applyFont="1" applyFill="1" applyBorder="1" applyAlignment="1">
      <alignment horizontal="center"/>
    </xf>
    <xf numFmtId="8" fontId="30" fillId="0" borderId="30" xfId="1" applyNumberFormat="1" applyFont="1" applyBorder="1" applyAlignment="1">
      <alignment horizontal="center"/>
    </xf>
    <xf numFmtId="0" fontId="30" fillId="0" borderId="30" xfId="1" applyFont="1" applyBorder="1" applyAlignment="1">
      <alignment horizontal="center"/>
    </xf>
    <xf numFmtId="0" fontId="26" fillId="6" borderId="20" xfId="1" applyFont="1" applyFill="1" applyBorder="1" applyAlignment="1">
      <alignment horizontal="center" vertical="center"/>
    </xf>
    <xf numFmtId="0" fontId="26" fillId="6" borderId="24" xfId="1" applyFont="1" applyFill="1" applyBorder="1" applyAlignment="1">
      <alignment horizontal="center" vertical="center"/>
    </xf>
    <xf numFmtId="0" fontId="8" fillId="3" borderId="21" xfId="1" applyFont="1" applyFill="1" applyBorder="1" applyAlignment="1">
      <alignment horizontal="center" vertical="top"/>
    </xf>
    <xf numFmtId="0" fontId="8" fillId="3" borderId="22" xfId="1" applyFont="1" applyFill="1" applyBorder="1" applyAlignment="1">
      <alignment horizontal="center" vertical="top"/>
    </xf>
    <xf numFmtId="0" fontId="8" fillId="3" borderId="23" xfId="1" applyFont="1" applyFill="1" applyBorder="1" applyAlignment="1">
      <alignment horizontal="center" vertical="top"/>
    </xf>
    <xf numFmtId="0" fontId="8" fillId="3" borderId="26" xfId="1" applyFont="1" applyFill="1" applyBorder="1" applyAlignment="1">
      <alignment horizontal="center" vertical="top"/>
    </xf>
    <xf numFmtId="0" fontId="8" fillId="3" borderId="31" xfId="1" applyFont="1" applyFill="1" applyBorder="1" applyAlignment="1">
      <alignment horizontal="center" vertical="top"/>
    </xf>
    <xf numFmtId="0" fontId="8" fillId="3" borderId="25" xfId="1" applyFont="1" applyFill="1" applyBorder="1" applyAlignment="1">
      <alignment horizontal="center" vertical="top"/>
    </xf>
    <xf numFmtId="0" fontId="43" fillId="0" borderId="0" xfId="8" applyFont="1" applyAlignment="1">
      <alignment horizontal="center"/>
    </xf>
    <xf numFmtId="37" fontId="2" fillId="2" borderId="0" xfId="1" applyNumberFormat="1" applyFont="1" applyFill="1" applyBorder="1" applyAlignment="1">
      <alignment horizontal="left"/>
    </xf>
    <xf numFmtId="164" fontId="5" fillId="2" borderId="0" xfId="1" applyNumberFormat="1" applyFont="1" applyFill="1" applyBorder="1" applyAlignment="1">
      <alignment horizontal="left" vertical="top" indent="4"/>
    </xf>
    <xf numFmtId="0" fontId="6" fillId="2" borderId="0" xfId="1" applyFont="1" applyFill="1" applyBorder="1" applyAlignment="1">
      <alignment horizontal="center" vertical="top"/>
    </xf>
    <xf numFmtId="0" fontId="2" fillId="3" borderId="1" xfId="1" applyFont="1" applyFill="1" applyBorder="1" applyAlignment="1">
      <alignment horizontal="left" vertical="center"/>
    </xf>
    <xf numFmtId="0" fontId="2" fillId="3" borderId="5" xfId="1" applyFont="1" applyFill="1" applyBorder="1" applyAlignment="1">
      <alignment horizontal="left" vertical="center"/>
    </xf>
    <xf numFmtId="0" fontId="8" fillId="3" borderId="2" xfId="1" applyFont="1" applyFill="1" applyBorder="1" applyAlignment="1">
      <alignment horizontal="center" vertical="top"/>
    </xf>
    <xf numFmtId="0" fontId="8" fillId="3" borderId="3" xfId="1" applyFont="1" applyFill="1" applyBorder="1" applyAlignment="1">
      <alignment horizontal="center" vertical="top"/>
    </xf>
    <xf numFmtId="0" fontId="8" fillId="3" borderId="4" xfId="1" applyFont="1" applyFill="1" applyBorder="1" applyAlignment="1">
      <alignment horizontal="center" vertical="top"/>
    </xf>
    <xf numFmtId="0" fontId="8" fillId="3" borderId="1" xfId="2" applyFont="1" applyFill="1" applyBorder="1" applyAlignment="1">
      <alignment horizontal="center" vertical="center"/>
    </xf>
    <xf numFmtId="0" fontId="8" fillId="3" borderId="5" xfId="2" applyFont="1" applyFill="1" applyBorder="1" applyAlignment="1">
      <alignment horizontal="center" vertical="center"/>
    </xf>
    <xf numFmtId="0" fontId="77" fillId="2" borderId="0" xfId="0" applyFont="1" applyFill="1" applyAlignment="1">
      <alignment horizontal="left" vertical="top" indent="1"/>
    </xf>
  </cellXfs>
  <cellStyles count="15">
    <cellStyle name="% 2" xfId="6"/>
    <cellStyle name="Comma 2" xfId="14"/>
    <cellStyle name="Comma_SBC" xfId="10"/>
    <cellStyle name="Currency 2" xfId="11"/>
    <cellStyle name="Normal" xfId="0" builtinId="0"/>
    <cellStyle name="Normal 2" xfId="1"/>
    <cellStyle name="Normal_ccic model LATEST18 in GS Exhibit Format" xfId="2"/>
    <cellStyle name="Normal_EBAY" xfId="7"/>
    <cellStyle name="Normal_Lamarmodel6 in GS Exhibit Format" xfId="4"/>
    <cellStyle name="Normal_S - clients - post 080509" xfId="8"/>
    <cellStyle name="Normal_SBC" xfId="9"/>
    <cellStyle name="Normal_VIAB" xfId="5"/>
    <cellStyle name="Percent 2" xfId="13"/>
    <cellStyle name="Percent 2 2" xfId="12"/>
    <cellStyle name="Percent 5" xfId="3"/>
  </cellStyles>
  <dxfs count="0"/>
  <tableStyles count="0" defaultTableStyle="TableStyleMedium9" defaultPivotStyle="PivotStyleMedium7"/>
  <colors>
    <mruColors>
      <color rgb="FFFCFECA"/>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theme" Target="theme/theme1.xml"/><Relationship Id="rId9" Type="http://schemas.openxmlformats.org/officeDocument/2006/relationships/styles" Target="styles.xml"/><Relationship Id="rId10" Type="http://schemas.openxmlformats.org/officeDocument/2006/relationships/sharedStrings" Target="sharedStrings.xml"/><Relationship Id="rId11"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tiff"/><Relationship Id="rId1" Type="http://schemas.openxmlformats.org/officeDocument/2006/relationships/image" Target="../media/image1.tiff"/><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11</xdr:col>
      <xdr:colOff>513405</xdr:colOff>
      <xdr:row>26</xdr:row>
      <xdr:rowOff>90073</xdr:rowOff>
    </xdr:from>
    <xdr:to>
      <xdr:col>20</xdr:col>
      <xdr:colOff>781897</xdr:colOff>
      <xdr:row>38</xdr:row>
      <xdr:rowOff>54042</xdr:rowOff>
    </xdr:to>
    <xdr:sp macro="" textlink="">
      <xdr:nvSpPr>
        <xdr:cNvPr id="46" name="Rectangle 45"/>
        <xdr:cNvSpPr/>
      </xdr:nvSpPr>
      <xdr:spPr>
        <a:xfrm>
          <a:off x="8908105" y="5373273"/>
          <a:ext cx="7697992" cy="2402369"/>
        </a:xfrm>
        <a:prstGeom prst="rect">
          <a:avLst/>
        </a:prstGeom>
        <a:effectLst>
          <a:outerShdw blurRad="50800" dist="762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581138</xdr:colOff>
      <xdr:row>28</xdr:row>
      <xdr:rowOff>129853</xdr:rowOff>
    </xdr:from>
    <xdr:to>
      <xdr:col>20</xdr:col>
      <xdr:colOff>698575</xdr:colOff>
      <xdr:row>37</xdr:row>
      <xdr:rowOff>72057</xdr:rowOff>
    </xdr:to>
    <xdr:sp macro="" textlink="">
      <xdr:nvSpPr>
        <xdr:cNvPr id="47" name="Text Box 1"/>
        <xdr:cNvSpPr txBox="1">
          <a:spLocks noChangeArrowheads="1"/>
        </xdr:cNvSpPr>
      </xdr:nvSpPr>
      <xdr:spPr bwMode="auto">
        <a:xfrm>
          <a:off x="8975838" y="5819453"/>
          <a:ext cx="7546937" cy="1771004"/>
        </a:xfrm>
        <a:prstGeom prst="rect">
          <a:avLst/>
        </a:prstGeom>
        <a:solidFill>
          <a:srgbClr val="FFFFFF"/>
        </a:solidFill>
        <a:ln w="9525">
          <a:solidFill>
            <a:srgbClr val="000000"/>
          </a:solidFill>
          <a:miter lim="800000"/>
          <a:headEnd/>
          <a:tailEnd/>
        </a:ln>
        <a:effectLst>
          <a:outerShdw blurRad="50800" dist="76200" dir="2700000" algn="tl" rotWithShape="0">
            <a:prstClr val="black">
              <a:alpha val="40000"/>
            </a:prstClr>
          </a:outerShdw>
        </a:effectLst>
      </xdr:spPr>
      <xdr:txBody>
        <a:bodyPr vertOverflow="clip" wrap="square" lIns="27432" tIns="22860" rIns="0" bIns="0" anchor="t" upright="1"/>
        <a:lstStyle/>
        <a:p>
          <a:pPr algn="l" rtl="0">
            <a:defRPr sz="1000"/>
          </a:pPr>
          <a:r>
            <a:rPr lang="en-US" sz="1000" b="1" i="0" u="none" strike="noStrike" baseline="0">
              <a:solidFill>
                <a:srgbClr val="FF0000"/>
              </a:solidFill>
              <a:latin typeface="Arial"/>
              <a:ea typeface="Arial"/>
              <a:cs typeface="Arial"/>
            </a:rPr>
            <a:t>Every model for every company is different - particularly when it comes to calculating revenue. </a:t>
          </a:r>
        </a:p>
        <a:p>
          <a:pPr algn="l" rtl="0">
            <a:defRPr sz="1000"/>
          </a:pPr>
          <a:endParaRPr lang="en-US" sz="1000" b="1" i="0" u="none" strike="noStrike" baseline="0">
            <a:solidFill>
              <a:srgbClr val="0070C0"/>
            </a:solidFill>
            <a:latin typeface="Arial"/>
            <a:ea typeface="Arial"/>
            <a:cs typeface="Arial"/>
          </a:endParaRPr>
        </a:p>
        <a:p>
          <a:pPr algn="l" rtl="0">
            <a:defRPr sz="1000"/>
          </a:pPr>
          <a:r>
            <a:rPr lang="en-US" sz="1000" b="1" i="0" u="none" strike="noStrike" baseline="0">
              <a:solidFill>
                <a:srgbClr val="0070C0"/>
              </a:solidFill>
              <a:latin typeface="Arial"/>
              <a:ea typeface="Arial"/>
              <a:cs typeface="Arial"/>
            </a:rPr>
            <a:t>Not all companies provide the same amount of data.</a:t>
          </a:r>
        </a:p>
        <a:p>
          <a:pPr algn="l" rtl="0">
            <a:defRPr sz="1000"/>
          </a:pPr>
          <a:endParaRPr lang="en-US" sz="1000" b="1" i="0" u="none" strike="noStrike" baseline="0">
            <a:solidFill>
              <a:srgbClr val="0070C0"/>
            </a:solidFill>
            <a:latin typeface="Arial"/>
            <a:ea typeface="Arial"/>
            <a:cs typeface="Arial"/>
          </a:endParaRPr>
        </a:p>
        <a:p>
          <a:pPr algn="l" rtl="0">
            <a:defRPr sz="1000"/>
          </a:pPr>
          <a:r>
            <a:rPr lang="en-US" sz="1000" b="1" i="0" u="none" strike="noStrike" baseline="0">
              <a:solidFill>
                <a:srgbClr val="0070C0"/>
              </a:solidFill>
              <a:latin typeface="Arial"/>
              <a:ea typeface="Arial"/>
              <a:cs typeface="Arial"/>
            </a:rPr>
            <a:t>In general, please see the earnings press release and financial filings to see what the company you are analyzing discloses (all models are different). Thanks </a:t>
          </a:r>
        </a:p>
        <a:p>
          <a:pPr algn="l" rtl="0">
            <a:defRPr sz="1000"/>
          </a:pPr>
          <a:endParaRPr lang="en-US" sz="1000" b="1" i="0" u="none" strike="noStrike" baseline="0">
            <a:solidFill>
              <a:srgbClr val="0070C0"/>
            </a:solidFill>
            <a:latin typeface="Arial"/>
            <a:ea typeface="Arial"/>
            <a:cs typeface="Arial"/>
          </a:endParaRPr>
        </a:p>
        <a:p>
          <a:pPr algn="l" rtl="0">
            <a:defRPr sz="1000"/>
          </a:pPr>
          <a:r>
            <a:rPr lang="en-US" sz="1000" b="1" i="0" u="none" strike="noStrike" baseline="0">
              <a:solidFill>
                <a:srgbClr val="0070C0"/>
              </a:solidFill>
              <a:latin typeface="Arial"/>
              <a:ea typeface="Arial"/>
              <a:cs typeface="Arial"/>
            </a:rPr>
            <a:t>The model in this exercise has 2 revenue line items. Some companies provide 1, 2, 3 or more line items (which is one of the  reasons why models can be quite different for different companies. </a:t>
          </a:r>
        </a:p>
        <a:p>
          <a:pPr algn="l" rtl="0">
            <a:defRPr sz="1000"/>
          </a:pPr>
          <a:endParaRPr lang="en-US" sz="1000" b="1" i="0" u="none" strike="noStrike" baseline="0">
            <a:solidFill>
              <a:srgbClr val="0070C0"/>
            </a:solidFill>
            <a:latin typeface="Arial"/>
            <a:ea typeface="Arial"/>
            <a:cs typeface="Arial"/>
          </a:endParaRPr>
        </a:p>
      </xdr:txBody>
    </xdr:sp>
    <xdr:clientData/>
  </xdr:twoCellAnchor>
  <xdr:twoCellAnchor>
    <xdr:from>
      <xdr:col>11</xdr:col>
      <xdr:colOff>581139</xdr:colOff>
      <xdr:row>26</xdr:row>
      <xdr:rowOff>120385</xdr:rowOff>
    </xdr:from>
    <xdr:to>
      <xdr:col>15</xdr:col>
      <xdr:colOff>587444</xdr:colOff>
      <xdr:row>28</xdr:row>
      <xdr:rowOff>39192</xdr:rowOff>
    </xdr:to>
    <xdr:sp macro="" textlink="">
      <xdr:nvSpPr>
        <xdr:cNvPr id="48" name="TextBox 47"/>
        <xdr:cNvSpPr txBox="1"/>
      </xdr:nvSpPr>
      <xdr:spPr>
        <a:xfrm>
          <a:off x="8975839" y="5403585"/>
          <a:ext cx="3308305" cy="325207"/>
        </a:xfrm>
        <a:prstGeom prst="rect">
          <a:avLst/>
        </a:prstGeom>
        <a:solidFill>
          <a:srgbClr val="FFFF00"/>
        </a:solidFill>
        <a:ln w="9525" cmpd="sng">
          <a:solidFill>
            <a:schemeClr val="lt1">
              <a:shade val="50000"/>
            </a:schemeClr>
          </a:solidFill>
        </a:ln>
        <a:effectLst>
          <a:outerShdw blurRad="50800" dist="762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a:t>Please Note</a:t>
          </a:r>
        </a:p>
      </xdr:txBody>
    </xdr:sp>
    <xdr:clientData/>
  </xdr:twoCellAnchor>
  <xdr:twoCellAnchor>
    <xdr:from>
      <xdr:col>1</xdr:col>
      <xdr:colOff>8467</xdr:colOff>
      <xdr:row>26</xdr:row>
      <xdr:rowOff>89933</xdr:rowOff>
    </xdr:from>
    <xdr:to>
      <xdr:col>11</xdr:col>
      <xdr:colOff>330025</xdr:colOff>
      <xdr:row>83</xdr:row>
      <xdr:rowOff>44719</xdr:rowOff>
    </xdr:to>
    <xdr:sp macro="" textlink="">
      <xdr:nvSpPr>
        <xdr:cNvPr id="49" name="Rectangle 48"/>
        <xdr:cNvSpPr/>
      </xdr:nvSpPr>
      <xdr:spPr>
        <a:xfrm>
          <a:off x="151566" y="10312539"/>
          <a:ext cx="8549727" cy="11679926"/>
        </a:xfrm>
        <a:prstGeom prst="rect">
          <a:avLst/>
        </a:prstGeom>
        <a:effectLst>
          <a:outerShdw blurRad="50800" dist="762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94351</xdr:colOff>
      <xdr:row>31</xdr:row>
      <xdr:rowOff>149167</xdr:rowOff>
    </xdr:from>
    <xdr:to>
      <xdr:col>11</xdr:col>
      <xdr:colOff>225638</xdr:colOff>
      <xdr:row>82</xdr:row>
      <xdr:rowOff>62606</xdr:rowOff>
    </xdr:to>
    <xdr:sp macro="" textlink="">
      <xdr:nvSpPr>
        <xdr:cNvPr id="50" name="Text Box 1"/>
        <xdr:cNvSpPr txBox="1">
          <a:spLocks noChangeArrowheads="1"/>
        </xdr:cNvSpPr>
      </xdr:nvSpPr>
      <xdr:spPr bwMode="auto">
        <a:xfrm>
          <a:off x="237450" y="11400294"/>
          <a:ext cx="8359456" cy="10404354"/>
        </a:xfrm>
        <a:prstGeom prst="rect">
          <a:avLst/>
        </a:prstGeom>
        <a:solidFill>
          <a:srgbClr val="FFFFFF"/>
        </a:solidFill>
        <a:ln w="9525">
          <a:solidFill>
            <a:srgbClr val="000000"/>
          </a:solidFill>
          <a:miter lim="800000"/>
          <a:headEnd/>
          <a:tailEnd/>
        </a:ln>
        <a:effectLst>
          <a:outerShdw blurRad="50800" dist="76200" dir="2700000" algn="tl" rotWithShape="0">
            <a:prstClr val="black">
              <a:alpha val="40000"/>
            </a:prstClr>
          </a:outerShdw>
        </a:effectLst>
      </xdr:spPr>
      <xdr:txBody>
        <a:bodyPr vertOverflow="clip" wrap="square" lIns="27432" tIns="22860" rIns="0" bIns="0" anchor="t" upright="1"/>
        <a:lstStyle/>
        <a:p>
          <a:pPr algn="l" rtl="0">
            <a:defRPr sz="1000"/>
          </a:pPr>
          <a:endParaRPr lang="en-US" sz="1000" b="1" i="0" u="none" strike="noStrike" baseline="0">
            <a:solidFill>
              <a:srgbClr val="FF0000"/>
            </a:solidFill>
            <a:latin typeface="Arial"/>
            <a:ea typeface="Arial"/>
            <a:cs typeface="Arial"/>
          </a:endParaRPr>
        </a:p>
        <a:p>
          <a:pPr algn="l" rtl="0">
            <a:defRPr sz="1000"/>
          </a:pPr>
          <a:r>
            <a:rPr lang="en-US" sz="1000" b="1" i="0" u="none" strike="noStrike" baseline="0">
              <a:solidFill>
                <a:srgbClr val="FF0000"/>
              </a:solidFill>
              <a:latin typeface="Arial"/>
              <a:ea typeface="Arial"/>
              <a:cs typeface="Arial"/>
            </a:rPr>
            <a:t> </a:t>
          </a:r>
          <a:r>
            <a:rPr lang="en-US" sz="1000" b="1" i="0" u="none" strike="noStrike" baseline="0">
              <a:solidFill>
                <a:schemeClr val="tx1"/>
              </a:solidFill>
              <a:latin typeface="Arial"/>
              <a:ea typeface="Arial"/>
              <a:cs typeface="Arial"/>
            </a:rPr>
            <a:t>1: Modeling is easier than you think and a lot of fun, if you remember 2 key items: 1: </a:t>
          </a:r>
          <a:r>
            <a:rPr lang="en-US" sz="1000" b="1" i="0" u="none" strike="noStrike" baseline="0">
              <a:solidFill>
                <a:srgbClr val="FF0000"/>
              </a:solidFill>
              <a:latin typeface="Arial"/>
              <a:ea typeface="Arial"/>
              <a:cs typeface="Arial"/>
            </a:rPr>
            <a:t>Most items you model are simply a % of revenue!</a:t>
          </a:r>
        </a:p>
        <a:p>
          <a:pPr algn="l" rtl="0">
            <a:defRPr sz="1000"/>
          </a:pPr>
          <a:r>
            <a:rPr lang="en-US" sz="1000" b="1" i="0" u="none" strike="noStrike" baseline="0">
              <a:solidFill>
                <a:srgbClr val="FF0000"/>
              </a:solidFill>
              <a:latin typeface="Arial"/>
              <a:ea typeface="Arial"/>
              <a:cs typeface="Arial"/>
            </a:rPr>
            <a:t> </a:t>
          </a:r>
        </a:p>
        <a:p>
          <a:pPr algn="l" rtl="0">
            <a:defRPr sz="1000"/>
          </a:pPr>
          <a:r>
            <a:rPr lang="en-US" sz="1000" b="1" i="0" u="none" strike="noStrike" baseline="0">
              <a:solidFill>
                <a:schemeClr val="tx1"/>
              </a:solidFill>
              <a:latin typeface="Arial"/>
              <a:ea typeface="Arial"/>
              <a:cs typeface="Arial"/>
            </a:rPr>
            <a:t> 2: The second key item to remember is that </a:t>
          </a:r>
          <a:r>
            <a:rPr lang="en-US" sz="1000" b="1" i="0" u="none" strike="noStrike" baseline="0">
              <a:solidFill>
                <a:srgbClr val="FF0000"/>
              </a:solidFill>
              <a:latin typeface="Arial"/>
              <a:ea typeface="Arial"/>
              <a:cs typeface="Arial"/>
            </a:rPr>
            <a:t>modeling is all about looking for patterns and then projecting those patterns into the future.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3: Publicly traded companies are often quite large and, as a result, although growth is positive, growth is usually decelerating.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4: If growth is not decelerating for a large publicly traded company, then it might be because they made a sizeable acquisition.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5: When a big company sees a significant decrease in the rate of change of revenue growth, they usually focus on increasing margins.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6: Use your own common sense and build the model yourself before speaking with the company about your estimates (they can sell!).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7: If a company has a lot of cash, they either make acquisitions or they buy back shares. Look for patterns in the share count.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8: Forecasting taxes is tough. Find out from the 10-k or 10-q what the N.O.L.s are and after you exhaust them, ask IR for guidance.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9: Items that you hard code (meaning anything that is in your model that is not a calculation) </a:t>
          </a:r>
          <a:r>
            <a:rPr lang="en-US" sz="1000" b="1" i="0" u="none" strike="noStrike" baseline="0">
              <a:solidFill>
                <a:srgbClr val="0000FF"/>
              </a:solidFill>
              <a:latin typeface="Arial"/>
              <a:ea typeface="Arial"/>
              <a:cs typeface="Arial"/>
            </a:rPr>
            <a:t>should be in a blue font</a:t>
          </a:r>
          <a:r>
            <a:rPr lang="en-US" sz="1000" b="1" i="0" u="none" strike="noStrike" baseline="0">
              <a:solidFill>
                <a:schemeClr val="tx1"/>
              </a:solidFill>
              <a:latin typeface="Arial"/>
              <a:ea typeface="Arial"/>
              <a:cs typeface="Arial"/>
            </a:rPr>
            <a:t>.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10: Cells that contain data from other tabs in your spreadsheet </a:t>
          </a:r>
          <a:r>
            <a:rPr lang="en-US" sz="1000" b="1" i="0" u="none" strike="noStrike" baseline="0">
              <a:solidFill>
                <a:srgbClr val="008000"/>
              </a:solidFill>
              <a:latin typeface="Arial"/>
              <a:ea typeface="Arial"/>
              <a:cs typeface="Arial"/>
            </a:rPr>
            <a:t>should be in a green font</a:t>
          </a:r>
          <a:r>
            <a:rPr lang="en-US" sz="1000" b="1" i="0" u="none" strike="noStrike" baseline="0">
              <a:solidFill>
                <a:schemeClr val="tx1"/>
              </a:solidFill>
              <a:latin typeface="Arial"/>
              <a:ea typeface="Arial"/>
              <a:cs typeface="Arial"/>
            </a:rPr>
            <a:t>.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11: Always use at least 3 valuation methodologies to come up with your target price. Then take an average of all 3.</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12: Create a sensitivity analysis to see how your target price changes with different growth and discount rate amounts.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13: Create bearish, neutral ("just right") and bullish scenarios too if you are highly unsure what the economic environment will be like.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14: If you work in teams (as you do often on the sell side or in investment banking), then please add many comments (with your initials).</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15: If you feel overwhelmed with the complexity of a model, build it slowly and "group" items. </a:t>
          </a: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16: Modeling can often be as much of a science as an art. Accept the fact that your estimates will never be 100% correct.</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17: Listen to earnings calls, read IR's press releases and all 10-q, 10-k, 8-k and S1 filings and reflect those calls/documents in your model.</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18: Creating a model takes time. When I think I am done with my model, I sleep on it and do 1 final review the next morning.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19: Understand who your customer is. If it's a hedge fund, then they likely don't like DCF. If it's a value PM at a mutual fund, they do, etc.</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20: Know what the size the Total Addressable Market (T.A.M.) is and use it as a sanity check to see if your estimates seem realistic.</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21: Add all supplemental data provided by IR in your models (at the bottom of the model if you don't know where to put it). </a:t>
          </a:r>
        </a:p>
        <a:p>
          <a:pPr algn="l" rtl="0">
            <a:defRPr sz="1000"/>
          </a:pPr>
          <a:r>
            <a:rPr lang="en-US" sz="1000" b="1" i="0" u="none" strike="noStrike" baseline="0">
              <a:solidFill>
                <a:schemeClr val="tx1"/>
              </a:solidFill>
              <a:latin typeface="Arial"/>
              <a:ea typeface="Arial"/>
              <a:cs typeface="Arial"/>
            </a:rPr>
            <a:t> </a:t>
          </a:r>
        </a:p>
        <a:p>
          <a:pPr algn="l" rtl="0">
            <a:defRPr sz="1000"/>
          </a:pPr>
          <a:r>
            <a:rPr lang="en-US" sz="1000" b="1" i="0" u="none" strike="noStrike" baseline="0">
              <a:solidFill>
                <a:schemeClr val="tx1"/>
              </a:solidFill>
              <a:latin typeface="Arial"/>
              <a:ea typeface="Arial"/>
              <a:cs typeface="Arial"/>
            </a:rPr>
            <a:t> 22: Percent items should be </a:t>
          </a:r>
          <a:r>
            <a:rPr lang="en-US" sz="1000" b="1" i="1" u="none" strike="noStrike" baseline="0">
              <a:solidFill>
                <a:schemeClr val="tx1"/>
              </a:solidFill>
              <a:latin typeface="Arial"/>
              <a:ea typeface="Arial"/>
              <a:cs typeface="Arial"/>
            </a:rPr>
            <a:t>italicized</a:t>
          </a:r>
          <a:r>
            <a:rPr lang="en-US" sz="1000" b="1" i="0" u="none" strike="noStrike" baseline="0">
              <a:solidFill>
                <a:schemeClr val="tx1"/>
              </a:solidFill>
              <a:latin typeface="Arial"/>
              <a:ea typeface="Arial"/>
              <a:cs typeface="Arial"/>
            </a:rPr>
            <a:t>...in fact spend a lot of time "prettying up" your model. It makes sure your attention to detail is high.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23: Name your rows and columns so you can use natural language math like: "net income / revenue" instead of cell x3 / t8 (for example): </a:t>
          </a: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a:t>
          </a:r>
        </a:p>
        <a:p>
          <a:pPr algn="l" rtl="0">
            <a:defRPr sz="1000"/>
          </a:pPr>
          <a:r>
            <a:rPr lang="en-US" sz="1000" b="1" i="0" u="none" strike="noStrike" baseline="0">
              <a:solidFill>
                <a:schemeClr val="tx1"/>
              </a:solidFill>
              <a:latin typeface="Arial"/>
              <a:ea typeface="Arial"/>
              <a:cs typeface="Arial"/>
            </a:rPr>
            <a:t> </a:t>
          </a: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a:t>
          </a:r>
        </a:p>
        <a:p>
          <a:pPr algn="l" rtl="0">
            <a:defRPr sz="1000"/>
          </a:pPr>
          <a:r>
            <a:rPr lang="en-US" sz="1000" b="1" i="0" u="none" strike="noStrike" baseline="0">
              <a:solidFill>
                <a:schemeClr val="tx1"/>
              </a:solidFill>
              <a:latin typeface="Arial"/>
              <a:ea typeface="Arial"/>
              <a:cs typeface="Arial"/>
            </a:rPr>
            <a:t> 24:  Feel comfortable with $A$1 to lock in cell references, $A1 row only references and A$1 column only references (huge time saver).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25: You have the same access to information for your models that the pros have! Have fun building it!!!!! : ) </a:t>
          </a:r>
        </a:p>
      </xdr:txBody>
    </xdr:sp>
    <xdr:clientData/>
  </xdr:twoCellAnchor>
  <xdr:twoCellAnchor>
    <xdr:from>
      <xdr:col>3</xdr:col>
      <xdr:colOff>45725</xdr:colOff>
      <xdr:row>26</xdr:row>
      <xdr:rowOff>131131</xdr:rowOff>
    </xdr:from>
    <xdr:to>
      <xdr:col>11</xdr:col>
      <xdr:colOff>241125</xdr:colOff>
      <xdr:row>31</xdr:row>
      <xdr:rowOff>64126</xdr:rowOff>
    </xdr:to>
    <xdr:sp macro="" textlink="">
      <xdr:nvSpPr>
        <xdr:cNvPr id="51" name="TextBox 50"/>
        <xdr:cNvSpPr txBox="1"/>
      </xdr:nvSpPr>
      <xdr:spPr>
        <a:xfrm>
          <a:off x="1836425" y="5414331"/>
          <a:ext cx="6799400" cy="948995"/>
        </a:xfrm>
        <a:prstGeom prst="rect">
          <a:avLst/>
        </a:prstGeom>
        <a:solidFill>
          <a:srgbClr val="FFFF00"/>
        </a:solidFill>
        <a:ln w="9525" cmpd="sng">
          <a:solidFill>
            <a:schemeClr val="lt1">
              <a:shade val="50000"/>
            </a:schemeClr>
          </a:solidFill>
        </a:ln>
        <a:effectLst>
          <a:outerShdw blurRad="50800" dist="762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3200"/>
            <a:t>25 Modeling &amp; Valuation</a:t>
          </a:r>
          <a:r>
            <a:rPr lang="en-US" sz="3200" baseline="0"/>
            <a:t> </a:t>
          </a:r>
          <a:r>
            <a:rPr lang="en-US" sz="3200"/>
            <a:t>Best Practices:</a:t>
          </a:r>
        </a:p>
      </xdr:txBody>
    </xdr:sp>
    <xdr:clientData/>
  </xdr:twoCellAnchor>
  <xdr:twoCellAnchor>
    <xdr:from>
      <xdr:col>1</xdr:col>
      <xdr:colOff>73824</xdr:colOff>
      <xdr:row>26</xdr:row>
      <xdr:rowOff>115644</xdr:rowOff>
    </xdr:from>
    <xdr:to>
      <xdr:col>3</xdr:col>
      <xdr:colOff>1967</xdr:colOff>
      <xdr:row>31</xdr:row>
      <xdr:rowOff>48639</xdr:rowOff>
    </xdr:to>
    <xdr:sp macro="" textlink="">
      <xdr:nvSpPr>
        <xdr:cNvPr id="52" name="Text Box 1"/>
        <xdr:cNvSpPr txBox="1">
          <a:spLocks noChangeArrowheads="1"/>
        </xdr:cNvSpPr>
      </xdr:nvSpPr>
      <xdr:spPr bwMode="auto">
        <a:xfrm>
          <a:off x="213524" y="5398844"/>
          <a:ext cx="1579143" cy="948995"/>
        </a:xfrm>
        <a:prstGeom prst="rect">
          <a:avLst/>
        </a:prstGeom>
        <a:solidFill>
          <a:srgbClr val="FFFFFF"/>
        </a:solidFill>
        <a:ln w="9525">
          <a:solidFill>
            <a:srgbClr val="000000"/>
          </a:solidFill>
          <a:miter lim="800000"/>
          <a:headEnd/>
          <a:tailEnd/>
        </a:ln>
        <a:effectLst>
          <a:outerShdw blurRad="50800" dist="76200" dir="2700000" algn="tl" rotWithShape="0">
            <a:prstClr val="black">
              <a:alpha val="40000"/>
            </a:prstClr>
          </a:outerShdw>
        </a:effectLst>
      </xdr:spPr>
      <xdr:txBody>
        <a:bodyPr vertOverflow="clip" wrap="square" lIns="27432" tIns="22860" rIns="0" bIns="0" anchor="t" upright="1"/>
        <a:lstStyle/>
        <a:p>
          <a:pPr algn="l" rtl="0">
            <a:defRPr sz="1000"/>
          </a:pPr>
          <a:endParaRPr lang="en-US" sz="1000" b="1" i="0" u="none" strike="noStrike" baseline="0">
            <a:solidFill>
              <a:srgbClr val="0070C0"/>
            </a:solidFill>
            <a:latin typeface="Arial"/>
            <a:ea typeface="Arial"/>
            <a:cs typeface="Arial"/>
          </a:endParaRPr>
        </a:p>
      </xdr:txBody>
    </xdr:sp>
    <xdr:clientData/>
  </xdr:twoCellAnchor>
  <xdr:twoCellAnchor editAs="oneCell">
    <xdr:from>
      <xdr:col>1</xdr:col>
      <xdr:colOff>89312</xdr:colOff>
      <xdr:row>26</xdr:row>
      <xdr:rowOff>84667</xdr:rowOff>
    </xdr:from>
    <xdr:to>
      <xdr:col>3</xdr:col>
      <xdr:colOff>25199</xdr:colOff>
      <xdr:row>30</xdr:row>
      <xdr:rowOff>74896</xdr:rowOff>
    </xdr:to>
    <xdr:pic>
      <xdr:nvPicPr>
        <xdr:cNvPr id="53" name="Picture 52"/>
        <xdr:cNvPicPr>
          <a:picLocks noChangeAspect="1"/>
        </xdr:cNvPicPr>
      </xdr:nvPicPr>
      <xdr:blipFill>
        <a:blip xmlns:r="http://schemas.openxmlformats.org/officeDocument/2006/relationships" r:embed="rId1"/>
        <a:stretch>
          <a:fillRect/>
        </a:stretch>
      </xdr:blipFill>
      <xdr:spPr>
        <a:xfrm>
          <a:off x="229012" y="5367867"/>
          <a:ext cx="1586887" cy="833617"/>
        </a:xfrm>
        <a:prstGeom prst="rect">
          <a:avLst/>
        </a:prstGeom>
      </xdr:spPr>
    </xdr:pic>
    <xdr:clientData/>
  </xdr:twoCellAnchor>
  <xdr:twoCellAnchor editAs="oneCell">
    <xdr:from>
      <xdr:col>3</xdr:col>
      <xdr:colOff>213256</xdr:colOff>
      <xdr:row>70</xdr:row>
      <xdr:rowOff>68302</xdr:rowOff>
    </xdr:from>
    <xdr:to>
      <xdr:col>7</xdr:col>
      <xdr:colOff>329582</xdr:colOff>
      <xdr:row>78</xdr:row>
      <xdr:rowOff>48427</xdr:rowOff>
    </xdr:to>
    <xdr:pic>
      <xdr:nvPicPr>
        <xdr:cNvPr id="54" name="Picture 5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001988" y="19341894"/>
          <a:ext cx="3407594" cy="1625759"/>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173744</xdr:colOff>
      <xdr:row>70</xdr:row>
      <xdr:rowOff>33681</xdr:rowOff>
    </xdr:from>
    <xdr:to>
      <xdr:col>3</xdr:col>
      <xdr:colOff>798630</xdr:colOff>
      <xdr:row>71</xdr:row>
      <xdr:rowOff>124697</xdr:rowOff>
    </xdr:to>
    <xdr:sp macro="" textlink="">
      <xdr:nvSpPr>
        <xdr:cNvPr id="55" name="Rectangle 54"/>
        <xdr:cNvSpPr/>
      </xdr:nvSpPr>
      <xdr:spPr>
        <a:xfrm>
          <a:off x="1962476" y="19307273"/>
          <a:ext cx="624886" cy="29672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318485</xdr:colOff>
      <xdr:row>76</xdr:row>
      <xdr:rowOff>194145</xdr:rowOff>
    </xdr:from>
    <xdr:to>
      <xdr:col>7</xdr:col>
      <xdr:colOff>412563</xdr:colOff>
      <xdr:row>78</xdr:row>
      <xdr:rowOff>86214</xdr:rowOff>
    </xdr:to>
    <xdr:sp macro="" textlink="">
      <xdr:nvSpPr>
        <xdr:cNvPr id="56" name="Rectangle 55"/>
        <xdr:cNvSpPr/>
      </xdr:nvSpPr>
      <xdr:spPr>
        <a:xfrm>
          <a:off x="2107217" y="20701962"/>
          <a:ext cx="3385346" cy="30347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xdr:col>
      <xdr:colOff>655023</xdr:colOff>
      <xdr:row>52</xdr:row>
      <xdr:rowOff>38400</xdr:rowOff>
    </xdr:from>
    <xdr:to>
      <xdr:col>5</xdr:col>
      <xdr:colOff>411561</xdr:colOff>
      <xdr:row>58</xdr:row>
      <xdr:rowOff>136554</xdr:rowOff>
    </xdr:to>
    <xdr:pic>
      <xdr:nvPicPr>
        <xdr:cNvPr id="57" name="Picture 56"/>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43755" y="15609315"/>
          <a:ext cx="1402172" cy="133237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415385</xdr:colOff>
      <xdr:row>13</xdr:row>
      <xdr:rowOff>25400</xdr:rowOff>
    </xdr:from>
    <xdr:to>
      <xdr:col>12</xdr:col>
      <xdr:colOff>607278</xdr:colOff>
      <xdr:row>16</xdr:row>
      <xdr:rowOff>101600</xdr:rowOff>
    </xdr:to>
    <xdr:pic>
      <xdr:nvPicPr>
        <xdr:cNvPr id="16" name="Picture 15"/>
        <xdr:cNvPicPr>
          <a:picLocks noChangeAspect="1"/>
        </xdr:cNvPicPr>
      </xdr:nvPicPr>
      <xdr:blipFill>
        <a:blip xmlns:r="http://schemas.openxmlformats.org/officeDocument/2006/relationships" r:embed="rId4"/>
        <a:stretch>
          <a:fillRect/>
        </a:stretch>
      </xdr:blipFill>
      <xdr:spPr>
        <a:xfrm>
          <a:off x="8810085" y="1968500"/>
          <a:ext cx="1017393" cy="685800"/>
        </a:xfrm>
        <a:prstGeom prst="rect">
          <a:avLst/>
        </a:prstGeom>
      </xdr:spPr>
    </xdr:pic>
    <xdr:clientData/>
  </xdr:twoCellAnchor>
  <xdr:twoCellAnchor>
    <xdr:from>
      <xdr:col>11</xdr:col>
      <xdr:colOff>77290</xdr:colOff>
      <xdr:row>13</xdr:row>
      <xdr:rowOff>12957</xdr:rowOff>
    </xdr:from>
    <xdr:to>
      <xdr:col>14</xdr:col>
      <xdr:colOff>214050</xdr:colOff>
      <xdr:row>17</xdr:row>
      <xdr:rowOff>165159</xdr:rowOff>
    </xdr:to>
    <xdr:sp macro="" textlink="">
      <xdr:nvSpPr>
        <xdr:cNvPr id="59" name="TextBox 58"/>
        <xdr:cNvSpPr txBox="1"/>
      </xdr:nvSpPr>
      <xdr:spPr>
        <a:xfrm>
          <a:off x="8448558" y="2687112"/>
          <a:ext cx="3356478" cy="975019"/>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t>The answer is under this box!</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6350</xdr:colOff>
      <xdr:row>18</xdr:row>
      <xdr:rowOff>25400</xdr:rowOff>
    </xdr:from>
    <xdr:to>
      <xdr:col>3</xdr:col>
      <xdr:colOff>12700</xdr:colOff>
      <xdr:row>22</xdr:row>
      <xdr:rowOff>19050</xdr:rowOff>
    </xdr:to>
    <xdr:sp macro="" textlink="">
      <xdr:nvSpPr>
        <xdr:cNvPr id="2" name="Rectangle 1"/>
        <xdr:cNvSpPr/>
      </xdr:nvSpPr>
      <xdr:spPr>
        <a:xfrm>
          <a:off x="450850" y="3314700"/>
          <a:ext cx="328295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3285639</xdr:colOff>
      <xdr:row>21</xdr:row>
      <xdr:rowOff>116840</xdr:rowOff>
    </xdr:from>
    <xdr:to>
      <xdr:col>5</xdr:col>
      <xdr:colOff>48256</xdr:colOff>
      <xdr:row>23</xdr:row>
      <xdr:rowOff>49605</xdr:rowOff>
    </xdr:to>
    <xdr:sp macro="" textlink="">
      <xdr:nvSpPr>
        <xdr:cNvPr id="3" name="Oval 2"/>
        <xdr:cNvSpPr/>
      </xdr:nvSpPr>
      <xdr:spPr>
        <a:xfrm>
          <a:off x="3730139" y="3939540"/>
          <a:ext cx="775817" cy="28836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28538</xdr:colOff>
      <xdr:row>26</xdr:row>
      <xdr:rowOff>141269</xdr:rowOff>
    </xdr:from>
    <xdr:to>
      <xdr:col>6</xdr:col>
      <xdr:colOff>550731</xdr:colOff>
      <xdr:row>28</xdr:row>
      <xdr:rowOff>69924</xdr:rowOff>
    </xdr:to>
    <xdr:sp macro="" textlink="">
      <xdr:nvSpPr>
        <xdr:cNvPr id="4" name="Oval 3"/>
        <xdr:cNvSpPr/>
      </xdr:nvSpPr>
      <xdr:spPr>
        <a:xfrm>
          <a:off x="5070438" y="4852969"/>
          <a:ext cx="522193" cy="28425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6350</xdr:colOff>
      <xdr:row>26</xdr:row>
      <xdr:rowOff>158750</xdr:rowOff>
    </xdr:from>
    <xdr:to>
      <xdr:col>3</xdr:col>
      <xdr:colOff>12700</xdr:colOff>
      <xdr:row>28</xdr:row>
      <xdr:rowOff>12700</xdr:rowOff>
    </xdr:to>
    <xdr:sp macro="" textlink="">
      <xdr:nvSpPr>
        <xdr:cNvPr id="5" name="Rectangle 4"/>
        <xdr:cNvSpPr/>
      </xdr:nvSpPr>
      <xdr:spPr>
        <a:xfrm>
          <a:off x="450850" y="4870450"/>
          <a:ext cx="32829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6350</xdr:colOff>
      <xdr:row>32</xdr:row>
      <xdr:rowOff>114300</xdr:rowOff>
    </xdr:from>
    <xdr:to>
      <xdr:col>9</xdr:col>
      <xdr:colOff>0</xdr:colOff>
      <xdr:row>34</xdr:row>
      <xdr:rowOff>114300</xdr:rowOff>
    </xdr:to>
    <xdr:sp macro="" textlink="">
      <xdr:nvSpPr>
        <xdr:cNvPr id="6" name="Left Arrow 5"/>
        <xdr:cNvSpPr/>
      </xdr:nvSpPr>
      <xdr:spPr>
        <a:xfrm>
          <a:off x="5048250" y="6197600"/>
          <a:ext cx="2216150" cy="419100"/>
        </a:xfrm>
        <a:prstGeom prst="leftArrow">
          <a:avLst/>
        </a:prstGeom>
        <a:solidFill>
          <a:srgbClr val="FF0000"/>
        </a:solidFill>
        <a:effectLst>
          <a:outerShdw blurRad="50800" dist="762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marL="0" marR="0" indent="0" algn="ctr" defTabSz="914400" eaLnBrk="1" fontAlgn="auto" latinLnBrk="0" hangingPunct="1">
            <a:lnSpc>
              <a:spcPct val="100000"/>
            </a:lnSpc>
            <a:spcBef>
              <a:spcPts val="0"/>
            </a:spcBef>
            <a:spcAft>
              <a:spcPts val="0"/>
            </a:spcAft>
            <a:buClrTx/>
            <a:buSzTx/>
            <a:buFontTx/>
            <a:buNone/>
            <a:tabLst/>
            <a:defRPr/>
          </a:pPr>
          <a:r>
            <a:rPr lang="en-US" sz="1100" b="1">
              <a:solidFill>
                <a:schemeClr val="bg1"/>
              </a:solidFill>
              <a:effectLst/>
              <a:latin typeface="+mn-lt"/>
              <a:ea typeface="+mn-ea"/>
              <a:cs typeface="+mn-cs"/>
            </a:rPr>
            <a:t>OUR</a:t>
          </a:r>
          <a:r>
            <a:rPr lang="en-US" sz="1100" b="1" baseline="0">
              <a:solidFill>
                <a:schemeClr val="bg1"/>
              </a:solidFill>
              <a:effectLst/>
              <a:latin typeface="+mn-lt"/>
              <a:ea typeface="+mn-ea"/>
              <a:cs typeface="+mn-cs"/>
            </a:rPr>
            <a:t> TARGET PRICE</a:t>
          </a:r>
          <a:endParaRPr lang="en-US" sz="1100">
            <a:solidFill>
              <a:schemeClr val="bg1"/>
            </a:solidFill>
          </a:endParaRPr>
        </a:p>
      </xdr:txBody>
    </xdr:sp>
    <xdr:clientData/>
  </xdr:twoCellAnchor>
  <xdr:twoCellAnchor>
    <xdr:from>
      <xdr:col>2</xdr:col>
      <xdr:colOff>3031565</xdr:colOff>
      <xdr:row>32</xdr:row>
      <xdr:rowOff>202303</xdr:rowOff>
    </xdr:from>
    <xdr:to>
      <xdr:col>6</xdr:col>
      <xdr:colOff>127000</xdr:colOff>
      <xdr:row>34</xdr:row>
      <xdr:rowOff>74929</xdr:rowOff>
    </xdr:to>
    <xdr:sp macro="" textlink="">
      <xdr:nvSpPr>
        <xdr:cNvPr id="7" name="Oval 6"/>
        <xdr:cNvSpPr/>
      </xdr:nvSpPr>
      <xdr:spPr>
        <a:xfrm>
          <a:off x="3476065" y="6285603"/>
          <a:ext cx="1692835" cy="29172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586783</xdr:colOff>
      <xdr:row>10</xdr:row>
      <xdr:rowOff>25400</xdr:rowOff>
    </xdr:from>
    <xdr:to>
      <xdr:col>8</xdr:col>
      <xdr:colOff>615101</xdr:colOff>
      <xdr:row>13</xdr:row>
      <xdr:rowOff>168428</xdr:rowOff>
    </xdr:to>
    <xdr:sp macro="" textlink="">
      <xdr:nvSpPr>
        <xdr:cNvPr id="13" name="TextBox 12"/>
        <xdr:cNvSpPr txBox="1"/>
      </xdr:nvSpPr>
      <xdr:spPr>
        <a:xfrm>
          <a:off x="5628683" y="1892300"/>
          <a:ext cx="1285618" cy="676428"/>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800" b="1" baseline="0"/>
            <a:t>Please calculate first and then remove this box for the answer. Thanks</a:t>
          </a:r>
          <a:endParaRPr lang="en-US" sz="800" b="1"/>
        </a:p>
      </xdr:txBody>
    </xdr:sp>
    <xdr:clientData/>
  </xdr:twoCellAnchor>
  <xdr:twoCellAnchor>
    <xdr:from>
      <xdr:col>4</xdr:col>
      <xdr:colOff>673100</xdr:colOff>
      <xdr:row>14</xdr:row>
      <xdr:rowOff>29340</xdr:rowOff>
    </xdr:from>
    <xdr:to>
      <xdr:col>7</xdr:col>
      <xdr:colOff>12293</xdr:colOff>
      <xdr:row>17</xdr:row>
      <xdr:rowOff>172367</xdr:rowOff>
    </xdr:to>
    <xdr:sp macro="" textlink="">
      <xdr:nvSpPr>
        <xdr:cNvPr id="14" name="TextBox 13"/>
        <xdr:cNvSpPr txBox="1"/>
      </xdr:nvSpPr>
      <xdr:spPr>
        <a:xfrm>
          <a:off x="4406900" y="2607440"/>
          <a:ext cx="1244193" cy="676427"/>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800" b="1" baseline="0"/>
            <a:t>Please calculate first and then remove this box for the answer. Thanks</a:t>
          </a:r>
          <a:endParaRPr lang="en-US" sz="800" b="1"/>
        </a:p>
      </xdr:txBody>
    </xdr:sp>
    <xdr:clientData/>
  </xdr:twoCellAnchor>
  <xdr:twoCellAnchor>
    <xdr:from>
      <xdr:col>6</xdr:col>
      <xdr:colOff>579311</xdr:colOff>
      <xdr:row>17</xdr:row>
      <xdr:rowOff>164895</xdr:rowOff>
    </xdr:from>
    <xdr:to>
      <xdr:col>8</xdr:col>
      <xdr:colOff>615101</xdr:colOff>
      <xdr:row>21</xdr:row>
      <xdr:rowOff>155252</xdr:rowOff>
    </xdr:to>
    <xdr:sp macro="" textlink="">
      <xdr:nvSpPr>
        <xdr:cNvPr id="15" name="TextBox 14"/>
        <xdr:cNvSpPr txBox="1"/>
      </xdr:nvSpPr>
      <xdr:spPr>
        <a:xfrm>
          <a:off x="5621211" y="3276395"/>
          <a:ext cx="1293090" cy="701557"/>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800" b="1" baseline="0"/>
            <a:t>Please calculate first and then remove this box for the answer. Thanks</a:t>
          </a:r>
          <a:endParaRPr lang="en-US" sz="800" b="1"/>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10854</xdr:colOff>
      <xdr:row>5</xdr:row>
      <xdr:rowOff>19050</xdr:rowOff>
    </xdr:from>
    <xdr:to>
      <xdr:col>3</xdr:col>
      <xdr:colOff>227949</xdr:colOff>
      <xdr:row>6</xdr:row>
      <xdr:rowOff>127000</xdr:rowOff>
    </xdr:to>
    <xdr:sp macro="" textlink="">
      <xdr:nvSpPr>
        <xdr:cNvPr id="2" name="TextBox 1"/>
        <xdr:cNvSpPr txBox="1"/>
      </xdr:nvSpPr>
      <xdr:spPr>
        <a:xfrm>
          <a:off x="798254" y="1543050"/>
          <a:ext cx="5563795" cy="4127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1</a:t>
          </a:r>
          <a:r>
            <a:rPr lang="en-US" sz="2000"/>
            <a:t>: Get FCF from Cash Flow</a:t>
          </a:r>
          <a:r>
            <a:rPr lang="en-US" sz="2000" baseline="0"/>
            <a:t> Statement </a:t>
          </a:r>
          <a:r>
            <a:rPr lang="en-US" sz="2000"/>
            <a:t>Tab.</a:t>
          </a:r>
        </a:p>
        <a:p>
          <a:endParaRPr lang="en-US" sz="2000"/>
        </a:p>
      </xdr:txBody>
    </xdr:sp>
    <xdr:clientData/>
  </xdr:twoCellAnchor>
  <xdr:twoCellAnchor>
    <xdr:from>
      <xdr:col>1</xdr:col>
      <xdr:colOff>50800</xdr:colOff>
      <xdr:row>5</xdr:row>
      <xdr:rowOff>25400</xdr:rowOff>
    </xdr:from>
    <xdr:to>
      <xdr:col>9</xdr:col>
      <xdr:colOff>38100</xdr:colOff>
      <xdr:row>10</xdr:row>
      <xdr:rowOff>25400</xdr:rowOff>
    </xdr:to>
    <xdr:sp macro="" textlink="">
      <xdr:nvSpPr>
        <xdr:cNvPr id="3" name="Rectangle 2"/>
        <xdr:cNvSpPr/>
      </xdr:nvSpPr>
      <xdr:spPr>
        <a:xfrm>
          <a:off x="838200" y="1549400"/>
          <a:ext cx="14808200" cy="15240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0</xdr:colOff>
      <xdr:row>12</xdr:row>
      <xdr:rowOff>290852</xdr:rowOff>
    </xdr:from>
    <xdr:to>
      <xdr:col>8</xdr:col>
      <xdr:colOff>911794</xdr:colOff>
      <xdr:row>14</xdr:row>
      <xdr:rowOff>130256</xdr:rowOff>
    </xdr:to>
    <xdr:sp macro="" textlink="">
      <xdr:nvSpPr>
        <xdr:cNvPr id="4" name="TextBox 3"/>
        <xdr:cNvSpPr txBox="1"/>
      </xdr:nvSpPr>
      <xdr:spPr>
        <a:xfrm>
          <a:off x="787400" y="3948452"/>
          <a:ext cx="14462694" cy="449004"/>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2</a:t>
          </a:r>
          <a:r>
            <a:rPr lang="en-US" sz="2000"/>
            <a:t>: Calculate the Weighted Average Cost of Capital (which</a:t>
          </a:r>
          <a:r>
            <a:rPr lang="en-US" sz="2000" baseline="0"/>
            <a:t> is the discount rate we will use to discount our FCFs). </a:t>
          </a:r>
        </a:p>
        <a:p>
          <a:endParaRPr lang="en-US" sz="2000"/>
        </a:p>
        <a:p>
          <a:endParaRPr lang="en-US" sz="2000"/>
        </a:p>
      </xdr:txBody>
    </xdr:sp>
    <xdr:clientData/>
  </xdr:twoCellAnchor>
  <xdr:twoCellAnchor>
    <xdr:from>
      <xdr:col>1</xdr:col>
      <xdr:colOff>1</xdr:colOff>
      <xdr:row>12</xdr:row>
      <xdr:rowOff>282223</xdr:rowOff>
    </xdr:from>
    <xdr:to>
      <xdr:col>9</xdr:col>
      <xdr:colOff>38101</xdr:colOff>
      <xdr:row>53</xdr:row>
      <xdr:rowOff>271368</xdr:rowOff>
    </xdr:to>
    <xdr:sp macro="" textlink="">
      <xdr:nvSpPr>
        <xdr:cNvPr id="5" name="Rectangle 4"/>
        <xdr:cNvSpPr/>
      </xdr:nvSpPr>
      <xdr:spPr>
        <a:xfrm>
          <a:off x="787401" y="3939823"/>
          <a:ext cx="14859000" cy="12638345"/>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552449</xdr:colOff>
      <xdr:row>28</xdr:row>
      <xdr:rowOff>133350</xdr:rowOff>
    </xdr:from>
    <xdr:to>
      <xdr:col>2</xdr:col>
      <xdr:colOff>1345982</xdr:colOff>
      <xdr:row>29</xdr:row>
      <xdr:rowOff>249658</xdr:rowOff>
    </xdr:to>
    <xdr:sp macro="" textlink="">
      <xdr:nvSpPr>
        <xdr:cNvPr id="6" name="TextBox 5"/>
        <xdr:cNvSpPr txBox="1"/>
      </xdr:nvSpPr>
      <xdr:spPr>
        <a:xfrm>
          <a:off x="1339849" y="8743950"/>
          <a:ext cx="3854233" cy="421108"/>
        </a:xfrm>
        <a:prstGeom prst="rect">
          <a:avLst/>
        </a:prstGeom>
        <a:solidFill>
          <a:srgbClr val="FFC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2.1</a:t>
          </a:r>
          <a:r>
            <a:rPr lang="en-US" sz="2000"/>
            <a:t>: Calculate  Cost of Equity. </a:t>
          </a:r>
        </a:p>
        <a:p>
          <a:endParaRPr lang="en-US" sz="2000"/>
        </a:p>
      </xdr:txBody>
    </xdr:sp>
    <xdr:clientData/>
  </xdr:twoCellAnchor>
  <xdr:twoCellAnchor>
    <xdr:from>
      <xdr:col>1</xdr:col>
      <xdr:colOff>552450</xdr:colOff>
      <xdr:row>28</xdr:row>
      <xdr:rowOff>120650</xdr:rowOff>
    </xdr:from>
    <xdr:to>
      <xdr:col>8</xdr:col>
      <xdr:colOff>6350</xdr:colOff>
      <xdr:row>41</xdr:row>
      <xdr:rowOff>82550</xdr:rowOff>
    </xdr:to>
    <xdr:sp macro="" textlink="">
      <xdr:nvSpPr>
        <xdr:cNvPr id="7" name="Rectangle 6"/>
        <xdr:cNvSpPr/>
      </xdr:nvSpPr>
      <xdr:spPr>
        <a:xfrm>
          <a:off x="1339850" y="8731250"/>
          <a:ext cx="13004800" cy="39751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560645</xdr:colOff>
      <xdr:row>42</xdr:row>
      <xdr:rowOff>146646</xdr:rowOff>
    </xdr:from>
    <xdr:to>
      <xdr:col>2</xdr:col>
      <xdr:colOff>2040683</xdr:colOff>
      <xdr:row>44</xdr:row>
      <xdr:rowOff>131503</xdr:rowOff>
    </xdr:to>
    <xdr:sp macro="" textlink="">
      <xdr:nvSpPr>
        <xdr:cNvPr id="8" name="TextBox 7"/>
        <xdr:cNvSpPr txBox="1"/>
      </xdr:nvSpPr>
      <xdr:spPr>
        <a:xfrm>
          <a:off x="1348045" y="13075246"/>
          <a:ext cx="4540738" cy="594457"/>
        </a:xfrm>
        <a:prstGeom prst="rect">
          <a:avLst/>
        </a:prstGeom>
        <a:solidFill>
          <a:srgbClr val="FFC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2.2</a:t>
          </a:r>
          <a:r>
            <a:rPr lang="en-US" sz="2000"/>
            <a:t>: Calculate Cost of Debt.</a:t>
          </a:r>
        </a:p>
        <a:p>
          <a:endParaRPr lang="en-US" sz="2000"/>
        </a:p>
      </xdr:txBody>
    </xdr:sp>
    <xdr:clientData/>
  </xdr:twoCellAnchor>
  <xdr:twoCellAnchor>
    <xdr:from>
      <xdr:col>1</xdr:col>
      <xdr:colOff>571500</xdr:colOff>
      <xdr:row>42</xdr:row>
      <xdr:rowOff>141111</xdr:rowOff>
    </xdr:from>
    <xdr:to>
      <xdr:col>8</xdr:col>
      <xdr:colOff>25400</xdr:colOff>
      <xdr:row>52</xdr:row>
      <xdr:rowOff>88901</xdr:rowOff>
    </xdr:to>
    <xdr:sp macro="" textlink="">
      <xdr:nvSpPr>
        <xdr:cNvPr id="9" name="Rectangle 8"/>
        <xdr:cNvSpPr/>
      </xdr:nvSpPr>
      <xdr:spPr>
        <a:xfrm>
          <a:off x="1358900" y="13069711"/>
          <a:ext cx="13004800" cy="302119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1009650</xdr:colOff>
      <xdr:row>55</xdr:row>
      <xdr:rowOff>31750</xdr:rowOff>
    </xdr:from>
    <xdr:to>
      <xdr:col>2</xdr:col>
      <xdr:colOff>1096324</xdr:colOff>
      <xdr:row>56</xdr:row>
      <xdr:rowOff>114300</xdr:rowOff>
    </xdr:to>
    <xdr:sp macro="" textlink="">
      <xdr:nvSpPr>
        <xdr:cNvPr id="10" name="TextBox 9"/>
        <xdr:cNvSpPr txBox="1"/>
      </xdr:nvSpPr>
      <xdr:spPr>
        <a:xfrm>
          <a:off x="781050" y="16948150"/>
          <a:ext cx="4163374" cy="3873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3</a:t>
          </a:r>
          <a:r>
            <a:rPr lang="en-US" sz="2000"/>
            <a:t>: Calculate Net Present Value.</a:t>
          </a:r>
        </a:p>
        <a:p>
          <a:endParaRPr lang="en-US" sz="2000"/>
        </a:p>
        <a:p>
          <a:endParaRPr lang="en-US" sz="2000"/>
        </a:p>
        <a:p>
          <a:endParaRPr lang="en-US" sz="2000"/>
        </a:p>
      </xdr:txBody>
    </xdr:sp>
    <xdr:clientData/>
  </xdr:twoCellAnchor>
  <xdr:twoCellAnchor>
    <xdr:from>
      <xdr:col>1</xdr:col>
      <xdr:colOff>12700</xdr:colOff>
      <xdr:row>55</xdr:row>
      <xdr:rowOff>25400</xdr:rowOff>
    </xdr:from>
    <xdr:to>
      <xdr:col>9</xdr:col>
      <xdr:colOff>12700</xdr:colOff>
      <xdr:row>59</xdr:row>
      <xdr:rowOff>12700</xdr:rowOff>
    </xdr:to>
    <xdr:sp macro="" textlink="">
      <xdr:nvSpPr>
        <xdr:cNvPr id="11" name="Rectangle 10"/>
        <xdr:cNvSpPr/>
      </xdr:nvSpPr>
      <xdr:spPr>
        <a:xfrm>
          <a:off x="800100" y="16941800"/>
          <a:ext cx="14820900" cy="12065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1015838</xdr:colOff>
      <xdr:row>60</xdr:row>
      <xdr:rowOff>267297</xdr:rowOff>
    </xdr:from>
    <xdr:to>
      <xdr:col>2</xdr:col>
      <xdr:colOff>1953846</xdr:colOff>
      <xdr:row>62</xdr:row>
      <xdr:rowOff>108547</xdr:rowOff>
    </xdr:to>
    <xdr:sp macro="" textlink="">
      <xdr:nvSpPr>
        <xdr:cNvPr id="12" name="TextBox 11"/>
        <xdr:cNvSpPr txBox="1"/>
      </xdr:nvSpPr>
      <xdr:spPr>
        <a:xfrm>
          <a:off x="787238" y="18707697"/>
          <a:ext cx="5014708" cy="4508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4</a:t>
          </a:r>
          <a:r>
            <a:rPr lang="en-US" sz="2000"/>
            <a:t>: Calculate Terminal Value.</a:t>
          </a:r>
        </a:p>
        <a:p>
          <a:endParaRPr lang="en-US" sz="2000"/>
        </a:p>
        <a:p>
          <a:endParaRPr lang="en-US" sz="2000"/>
        </a:p>
        <a:p>
          <a:endParaRPr lang="en-US" sz="2000"/>
        </a:p>
      </xdr:txBody>
    </xdr:sp>
    <xdr:clientData/>
  </xdr:twoCellAnchor>
  <xdr:twoCellAnchor>
    <xdr:from>
      <xdr:col>1</xdr:col>
      <xdr:colOff>0</xdr:colOff>
      <xdr:row>61</xdr:row>
      <xdr:rowOff>0</xdr:rowOff>
    </xdr:from>
    <xdr:to>
      <xdr:col>9</xdr:col>
      <xdr:colOff>12700</xdr:colOff>
      <xdr:row>67</xdr:row>
      <xdr:rowOff>0</xdr:rowOff>
    </xdr:to>
    <xdr:sp macro="" textlink="">
      <xdr:nvSpPr>
        <xdr:cNvPr id="13" name="Rectangle 12"/>
        <xdr:cNvSpPr/>
      </xdr:nvSpPr>
      <xdr:spPr>
        <a:xfrm>
          <a:off x="787400" y="18745200"/>
          <a:ext cx="14833600" cy="18288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19050</xdr:colOff>
      <xdr:row>69</xdr:row>
      <xdr:rowOff>44450</xdr:rowOff>
    </xdr:from>
    <xdr:to>
      <xdr:col>2</xdr:col>
      <xdr:colOff>1769316</xdr:colOff>
      <xdr:row>70</xdr:row>
      <xdr:rowOff>127000</xdr:rowOff>
    </xdr:to>
    <xdr:sp macro="" textlink="">
      <xdr:nvSpPr>
        <xdr:cNvPr id="14" name="TextBox 13"/>
        <xdr:cNvSpPr txBox="1"/>
      </xdr:nvSpPr>
      <xdr:spPr>
        <a:xfrm>
          <a:off x="806450" y="21228050"/>
          <a:ext cx="4810966" cy="3873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5</a:t>
          </a:r>
          <a:r>
            <a:rPr lang="en-US" sz="2000"/>
            <a:t>: Calculate Target Firm</a:t>
          </a:r>
          <a:r>
            <a:rPr lang="en-US" sz="2000" baseline="0"/>
            <a:t> </a:t>
          </a:r>
          <a:r>
            <a:rPr lang="en-US" sz="2000"/>
            <a:t>Value.</a:t>
          </a:r>
        </a:p>
        <a:p>
          <a:endParaRPr lang="en-US" sz="2000"/>
        </a:p>
        <a:p>
          <a:endParaRPr lang="en-US" sz="2000"/>
        </a:p>
        <a:p>
          <a:endParaRPr lang="en-US" sz="2000"/>
        </a:p>
      </xdr:txBody>
    </xdr:sp>
    <xdr:clientData/>
  </xdr:twoCellAnchor>
  <xdr:twoCellAnchor>
    <xdr:from>
      <xdr:col>1</xdr:col>
      <xdr:colOff>6350</xdr:colOff>
      <xdr:row>69</xdr:row>
      <xdr:rowOff>38100</xdr:rowOff>
    </xdr:from>
    <xdr:to>
      <xdr:col>9</xdr:col>
      <xdr:colOff>0</xdr:colOff>
      <xdr:row>77</xdr:row>
      <xdr:rowOff>0</xdr:rowOff>
    </xdr:to>
    <xdr:sp macro="" textlink="">
      <xdr:nvSpPr>
        <xdr:cNvPr id="15" name="Rectangle 14"/>
        <xdr:cNvSpPr/>
      </xdr:nvSpPr>
      <xdr:spPr>
        <a:xfrm>
          <a:off x="793750" y="21221700"/>
          <a:ext cx="14814550" cy="24003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12699</xdr:colOff>
      <xdr:row>78</xdr:row>
      <xdr:rowOff>63500</xdr:rowOff>
    </xdr:from>
    <xdr:to>
      <xdr:col>2</xdr:col>
      <xdr:colOff>1508802</xdr:colOff>
      <xdr:row>79</xdr:row>
      <xdr:rowOff>158750</xdr:rowOff>
    </xdr:to>
    <xdr:sp macro="" textlink="">
      <xdr:nvSpPr>
        <xdr:cNvPr id="16" name="TextBox 15"/>
        <xdr:cNvSpPr txBox="1"/>
      </xdr:nvSpPr>
      <xdr:spPr>
        <a:xfrm>
          <a:off x="800099" y="23990300"/>
          <a:ext cx="4556803" cy="400050"/>
        </a:xfrm>
        <a:prstGeom prst="rect">
          <a:avLst/>
        </a:prstGeom>
        <a:solidFill>
          <a:srgbClr val="D1FDFC"/>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Extra Step</a:t>
          </a:r>
          <a:r>
            <a:rPr lang="en-US" sz="2000"/>
            <a:t>: Sensitivity Analysis Value.</a:t>
          </a:r>
        </a:p>
        <a:p>
          <a:endParaRPr lang="en-US" sz="2000"/>
        </a:p>
        <a:p>
          <a:endParaRPr lang="en-US" sz="2000"/>
        </a:p>
        <a:p>
          <a:endParaRPr lang="en-US" sz="2000"/>
        </a:p>
        <a:p>
          <a:endParaRPr lang="en-US" sz="2000"/>
        </a:p>
        <a:p>
          <a:endParaRPr lang="en-US" sz="2000"/>
        </a:p>
      </xdr:txBody>
    </xdr:sp>
    <xdr:clientData/>
  </xdr:twoCellAnchor>
  <xdr:twoCellAnchor>
    <xdr:from>
      <xdr:col>1</xdr:col>
      <xdr:colOff>38100</xdr:colOff>
      <xdr:row>78</xdr:row>
      <xdr:rowOff>63500</xdr:rowOff>
    </xdr:from>
    <xdr:to>
      <xdr:col>9</xdr:col>
      <xdr:colOff>50800</xdr:colOff>
      <xdr:row>87</xdr:row>
      <xdr:rowOff>12700</xdr:rowOff>
    </xdr:to>
    <xdr:sp macro="" textlink="">
      <xdr:nvSpPr>
        <xdr:cNvPr id="17" name="Rectangle 16"/>
        <xdr:cNvSpPr/>
      </xdr:nvSpPr>
      <xdr:spPr>
        <a:xfrm>
          <a:off x="825500" y="23990300"/>
          <a:ext cx="14833600" cy="2692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1378547</xdr:colOff>
      <xdr:row>80</xdr:row>
      <xdr:rowOff>293076</xdr:rowOff>
    </xdr:from>
    <xdr:to>
      <xdr:col>2</xdr:col>
      <xdr:colOff>1834390</xdr:colOff>
      <xdr:row>84</xdr:row>
      <xdr:rowOff>32564</xdr:rowOff>
    </xdr:to>
    <xdr:sp macro="" textlink="">
      <xdr:nvSpPr>
        <xdr:cNvPr id="18" name="TextBox 17"/>
        <xdr:cNvSpPr txBox="1"/>
      </xdr:nvSpPr>
      <xdr:spPr>
        <a:xfrm>
          <a:off x="5226647" y="24829476"/>
          <a:ext cx="455843" cy="958688"/>
        </a:xfrm>
        <a:prstGeom prst="rect">
          <a:avLst/>
        </a:prstGeom>
        <a:solidFill>
          <a:srgbClr val="D1FDFC"/>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vert="vert270" wrap="square" rtlCol="0" anchor="ctr"/>
        <a:lstStyle/>
        <a:p>
          <a:pPr algn="ctr"/>
          <a:r>
            <a:rPr lang="en-US" sz="2000" b="0">
              <a:solidFill>
                <a:srgbClr val="0070C0"/>
              </a:solidFill>
            </a:rPr>
            <a:t>Growth</a:t>
          </a:r>
        </a:p>
      </xdr:txBody>
    </xdr:sp>
    <xdr:clientData/>
  </xdr:twoCellAnchor>
  <xdr:twoCellAnchor>
    <xdr:from>
      <xdr:col>2</xdr:col>
      <xdr:colOff>2279487</xdr:colOff>
      <xdr:row>81</xdr:row>
      <xdr:rowOff>10854</xdr:rowOff>
    </xdr:from>
    <xdr:to>
      <xdr:col>8</xdr:col>
      <xdr:colOff>10855</xdr:colOff>
      <xdr:row>84</xdr:row>
      <xdr:rowOff>21710</xdr:rowOff>
    </xdr:to>
    <xdr:sp macro="" textlink="">
      <xdr:nvSpPr>
        <xdr:cNvPr id="19" name="Rectangle 18"/>
        <xdr:cNvSpPr/>
      </xdr:nvSpPr>
      <xdr:spPr>
        <a:xfrm>
          <a:off x="6127587" y="24852054"/>
          <a:ext cx="8221568" cy="925256"/>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770684</xdr:colOff>
      <xdr:row>17</xdr:row>
      <xdr:rowOff>130257</xdr:rowOff>
    </xdr:from>
    <xdr:to>
      <xdr:col>2</xdr:col>
      <xdr:colOff>21709</xdr:colOff>
      <xdr:row>28</xdr:row>
      <xdr:rowOff>97693</xdr:rowOff>
    </xdr:to>
    <xdr:cxnSp macro="">
      <xdr:nvCxnSpPr>
        <xdr:cNvPr id="20" name="Elbow Connector 19"/>
        <xdr:cNvCxnSpPr/>
      </xdr:nvCxnSpPr>
      <xdr:spPr>
        <a:xfrm rot="5400000">
          <a:off x="1015729" y="5854212"/>
          <a:ext cx="3396436" cy="2311725"/>
        </a:xfrm>
        <a:prstGeom prst="bentConnector3">
          <a:avLst>
            <a:gd name="adj1" fmla="val 0"/>
          </a:avLst>
        </a:prstGeom>
        <a:ln w="57150">
          <a:solidFill>
            <a:srgbClr val="007434"/>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203200</xdr:colOff>
      <xdr:row>43</xdr:row>
      <xdr:rowOff>152400</xdr:rowOff>
    </xdr:from>
    <xdr:to>
      <xdr:col>1</xdr:col>
      <xdr:colOff>542735</xdr:colOff>
      <xdr:row>43</xdr:row>
      <xdr:rowOff>173676</xdr:rowOff>
    </xdr:to>
    <xdr:cxnSp macro="">
      <xdr:nvCxnSpPr>
        <xdr:cNvPr id="21" name="Straight Arrow Connector 20"/>
        <xdr:cNvCxnSpPr/>
      </xdr:nvCxnSpPr>
      <xdr:spPr>
        <a:xfrm>
          <a:off x="990600" y="13385800"/>
          <a:ext cx="339535" cy="2127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177800</xdr:colOff>
      <xdr:row>19</xdr:row>
      <xdr:rowOff>101600</xdr:rowOff>
    </xdr:from>
    <xdr:to>
      <xdr:col>1</xdr:col>
      <xdr:colOff>177800</xdr:colOff>
      <xdr:row>43</xdr:row>
      <xdr:rowOff>190500</xdr:rowOff>
    </xdr:to>
    <xdr:cxnSp macro="">
      <xdr:nvCxnSpPr>
        <xdr:cNvPr id="22" name="Straight Connector 21"/>
        <xdr:cNvCxnSpPr/>
      </xdr:nvCxnSpPr>
      <xdr:spPr>
        <a:xfrm flipV="1">
          <a:off x="965200" y="5892800"/>
          <a:ext cx="0" cy="753110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152400</xdr:colOff>
      <xdr:row>19</xdr:row>
      <xdr:rowOff>127000</xdr:rowOff>
    </xdr:from>
    <xdr:to>
      <xdr:col>2</xdr:col>
      <xdr:colOff>12700</xdr:colOff>
      <xdr:row>19</xdr:row>
      <xdr:rowOff>139700</xdr:rowOff>
    </xdr:to>
    <xdr:cxnSp macro="">
      <xdr:nvCxnSpPr>
        <xdr:cNvPr id="23" name="Straight Connector 22"/>
        <xdr:cNvCxnSpPr/>
      </xdr:nvCxnSpPr>
      <xdr:spPr>
        <a:xfrm flipH="1" flipV="1">
          <a:off x="939800" y="5918200"/>
          <a:ext cx="2921000" cy="1270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2260600</xdr:colOff>
      <xdr:row>78</xdr:row>
      <xdr:rowOff>127001</xdr:rowOff>
    </xdr:from>
    <xdr:to>
      <xdr:col>8</xdr:col>
      <xdr:colOff>13677</xdr:colOff>
      <xdr:row>80</xdr:row>
      <xdr:rowOff>12701</xdr:rowOff>
    </xdr:to>
    <xdr:sp macro="" textlink="">
      <xdr:nvSpPr>
        <xdr:cNvPr id="24" name="TextBox 23"/>
        <xdr:cNvSpPr txBox="1"/>
      </xdr:nvSpPr>
      <xdr:spPr>
        <a:xfrm rot="5400000">
          <a:off x="9982689" y="20179812"/>
          <a:ext cx="495300" cy="8243277"/>
        </a:xfrm>
        <a:prstGeom prst="rect">
          <a:avLst/>
        </a:prstGeom>
        <a:solidFill>
          <a:srgbClr val="D1FDFC"/>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vert="vert270" wrap="square" rtlCol="0" anchor="ctr"/>
        <a:lstStyle/>
        <a:p>
          <a:pPr algn="ctr"/>
          <a:r>
            <a:rPr lang="en-US" sz="2400" b="0">
              <a:solidFill>
                <a:srgbClr val="C00000"/>
              </a:solidFill>
            </a:rPr>
            <a:t>WACC</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249988</xdr:colOff>
      <xdr:row>0</xdr:row>
      <xdr:rowOff>37877</xdr:rowOff>
    </xdr:from>
    <xdr:to>
      <xdr:col>22</xdr:col>
      <xdr:colOff>387684</xdr:colOff>
      <xdr:row>3</xdr:row>
      <xdr:rowOff>113632</xdr:rowOff>
    </xdr:to>
    <xdr:sp macro="" textlink="">
      <xdr:nvSpPr>
        <xdr:cNvPr id="2" name="TextBox 1"/>
        <xdr:cNvSpPr txBox="1"/>
      </xdr:nvSpPr>
      <xdr:spPr>
        <a:xfrm>
          <a:off x="7285788" y="37877"/>
          <a:ext cx="6347996" cy="6599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50"/>
            <a:t>The Cash Flow Statement Forecasts are mainly from the</a:t>
          </a:r>
          <a:r>
            <a:rPr lang="en-US" sz="1050" baseline="0"/>
            <a:t> Balance Sheet (i.e., 'working capital'*, capex, debt and equity) and the Income Statement (net income and depreciation). *'working capital' is current assets and current liabilities). The Cash Flow Statement is easy to forecast as it is linked to the Income Statement and Balance Sheet!</a:t>
          </a:r>
          <a:endParaRPr lang="en-US" sz="105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 Id="rId2" Type="http://schemas.openxmlformats.org/officeDocument/2006/relationships/vmlDrawing" Target="../drawings/vmlDrawing1.vml"/><Relationship Id="rId3"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114"/>
  <sheetViews>
    <sheetView showGridLines="0" showRowColHeaders="0" tabSelected="1" zoomScale="112" zoomScaleNormal="142" zoomScalePageLayoutView="142" workbookViewId="0">
      <selection activeCell="M16" sqref="M16"/>
    </sheetView>
  </sheetViews>
  <sheetFormatPr baseColWidth="10" defaultColWidth="10.83203125" defaultRowHeight="13" x14ac:dyDescent="0.2"/>
  <cols>
    <col min="1" max="1" width="1.83203125" style="648" customWidth="1"/>
    <col min="2" max="2" width="10.83203125" style="648" customWidth="1"/>
    <col min="3" max="13" width="10.83203125" style="648"/>
    <col min="14" max="14" width="20.6640625" style="648" customWidth="1"/>
    <col min="15" max="23" width="10.83203125" style="648"/>
    <col min="24" max="24" width="12.83203125" style="648" bestFit="1" customWidth="1"/>
    <col min="25" max="16384" width="10.83203125" style="648"/>
  </cols>
  <sheetData>
    <row r="1" spans="1:24" ht="16" x14ac:dyDescent="0.2">
      <c r="A1" s="651"/>
      <c r="B1" s="651"/>
      <c r="C1" s="651"/>
      <c r="D1" s="651"/>
      <c r="E1" s="651"/>
      <c r="F1" s="651"/>
      <c r="G1" s="651"/>
      <c r="H1" s="651"/>
      <c r="I1" s="651"/>
      <c r="J1" s="651"/>
      <c r="K1" s="651"/>
      <c r="L1" s="651"/>
      <c r="M1" s="651"/>
      <c r="N1" s="651"/>
      <c r="O1" s="651"/>
      <c r="P1" s="651"/>
      <c r="Q1" s="651"/>
      <c r="R1" s="651"/>
      <c r="S1" s="651"/>
      <c r="T1" s="651"/>
      <c r="U1" s="651"/>
      <c r="V1" s="651"/>
      <c r="W1" s="651"/>
      <c r="X1" s="651"/>
    </row>
    <row r="2" spans="1:24" ht="16" x14ac:dyDescent="0.2">
      <c r="A2" s="651"/>
      <c r="B2" s="652" t="s">
        <v>203</v>
      </c>
      <c r="C2" s="651"/>
      <c r="D2" s="651"/>
      <c r="E2" s="651"/>
      <c r="F2" s="651"/>
      <c r="G2" s="651"/>
      <c r="H2" s="651"/>
      <c r="I2" s="651"/>
      <c r="J2" s="651"/>
      <c r="K2" s="651"/>
      <c r="L2" s="651"/>
      <c r="M2" s="651"/>
      <c r="N2" s="651"/>
      <c r="O2" s="651"/>
      <c r="P2" s="651"/>
      <c r="Q2" s="651"/>
      <c r="R2" s="651"/>
      <c r="S2" s="651"/>
      <c r="T2" s="651"/>
      <c r="U2" s="651"/>
      <c r="V2" s="651"/>
      <c r="W2" s="651"/>
      <c r="X2" s="651"/>
    </row>
    <row r="3" spans="1:24" ht="16" x14ac:dyDescent="0.2">
      <c r="A3" s="651"/>
      <c r="B3" s="651"/>
      <c r="C3" s="651"/>
      <c r="D3" s="651"/>
      <c r="E3" s="651"/>
      <c r="F3" s="651"/>
      <c r="G3" s="651"/>
      <c r="H3" s="651"/>
      <c r="I3" s="651"/>
      <c r="J3" s="651"/>
      <c r="K3" s="651"/>
      <c r="L3" s="651"/>
      <c r="M3" s="651"/>
      <c r="N3" s="651"/>
      <c r="O3" s="651"/>
      <c r="P3" s="651"/>
      <c r="Q3" s="651"/>
      <c r="R3" s="651"/>
      <c r="S3" s="651"/>
      <c r="T3" s="651"/>
      <c r="U3" s="651"/>
      <c r="V3" s="651"/>
      <c r="W3" s="651"/>
      <c r="X3" s="651"/>
    </row>
    <row r="4" spans="1:24" ht="16" x14ac:dyDescent="0.2">
      <c r="A4" s="651"/>
      <c r="B4" s="651"/>
      <c r="C4" s="651"/>
      <c r="D4" s="651"/>
      <c r="E4" s="651"/>
      <c r="F4" s="651"/>
      <c r="G4" s="651"/>
      <c r="H4" s="651"/>
      <c r="I4" s="651"/>
      <c r="J4" s="651"/>
      <c r="K4" s="651"/>
      <c r="L4" s="651"/>
      <c r="M4" s="651"/>
      <c r="N4" s="651"/>
      <c r="O4" s="651"/>
      <c r="P4" s="651"/>
      <c r="Q4" s="651"/>
      <c r="R4" s="651"/>
      <c r="S4" s="651"/>
      <c r="T4" s="651"/>
      <c r="U4" s="651"/>
      <c r="V4" s="651"/>
      <c r="W4" s="651"/>
      <c r="X4" s="651"/>
    </row>
    <row r="5" spans="1:24" ht="16" x14ac:dyDescent="0.2">
      <c r="A5" s="651"/>
      <c r="B5" s="651" t="s">
        <v>204</v>
      </c>
      <c r="C5" s="651"/>
      <c r="D5" s="651"/>
      <c r="E5" s="651"/>
      <c r="F5" s="651"/>
      <c r="G5" s="651"/>
      <c r="H5" s="651"/>
      <c r="I5" s="651"/>
      <c r="J5" s="651"/>
      <c r="K5" s="651"/>
      <c r="L5" s="651"/>
      <c r="M5" s="651"/>
      <c r="N5" s="651"/>
      <c r="O5" s="651"/>
      <c r="P5" s="651"/>
      <c r="Q5" s="651"/>
      <c r="R5" s="651"/>
      <c r="S5" s="651"/>
      <c r="T5" s="651"/>
      <c r="U5" s="651"/>
      <c r="V5" s="651"/>
      <c r="W5" s="651"/>
      <c r="X5" s="651"/>
    </row>
    <row r="6" spans="1:24" ht="16" x14ac:dyDescent="0.2">
      <c r="A6" s="651"/>
      <c r="B6" s="651"/>
      <c r="C6" s="651"/>
      <c r="D6" s="651"/>
      <c r="E6" s="651"/>
      <c r="F6" s="651"/>
      <c r="G6" s="651"/>
      <c r="H6" s="651"/>
      <c r="I6" s="651"/>
      <c r="J6" s="651"/>
      <c r="K6" s="651"/>
      <c r="L6" s="651"/>
      <c r="M6" s="651"/>
      <c r="N6" s="651"/>
      <c r="O6" s="651"/>
      <c r="P6" s="651"/>
      <c r="Q6" s="651"/>
      <c r="R6" s="651"/>
      <c r="S6" s="651"/>
      <c r="T6" s="651"/>
      <c r="U6" s="651"/>
      <c r="V6" s="651"/>
      <c r="W6" s="651"/>
      <c r="X6" s="651"/>
    </row>
    <row r="7" spans="1:24" ht="16" x14ac:dyDescent="0.2">
      <c r="A7" s="651"/>
      <c r="B7" s="651" t="s">
        <v>196</v>
      </c>
      <c r="C7" s="651"/>
      <c r="D7" s="651"/>
      <c r="E7" s="651"/>
      <c r="F7" s="651"/>
      <c r="G7" s="651"/>
      <c r="H7" s="651"/>
      <c r="I7" s="651"/>
      <c r="J7" s="651"/>
      <c r="K7" s="651"/>
      <c r="L7" s="651"/>
      <c r="M7" s="651"/>
      <c r="N7" s="651"/>
      <c r="O7" s="651"/>
      <c r="P7" s="651"/>
      <c r="Q7" s="651"/>
      <c r="R7" s="651"/>
      <c r="S7" s="651"/>
      <c r="T7" s="651"/>
      <c r="U7" s="651"/>
      <c r="V7" s="651"/>
      <c r="W7" s="651"/>
      <c r="X7" s="651"/>
    </row>
    <row r="8" spans="1:24" ht="16" x14ac:dyDescent="0.2">
      <c r="A8" s="651"/>
      <c r="B8" s="651"/>
      <c r="C8" s="651"/>
      <c r="D8" s="651"/>
      <c r="E8" s="651"/>
      <c r="F8" s="651"/>
      <c r="G8" s="651"/>
      <c r="H8" s="651"/>
      <c r="I8" s="651"/>
      <c r="J8" s="651"/>
      <c r="K8" s="651"/>
      <c r="L8" s="651"/>
      <c r="M8" s="651"/>
      <c r="N8" s="651"/>
      <c r="O8" s="651"/>
      <c r="P8" s="651"/>
      <c r="Q8" s="651"/>
      <c r="R8" s="651"/>
      <c r="S8" s="651"/>
      <c r="T8" s="651"/>
      <c r="U8" s="651"/>
      <c r="V8" s="651"/>
      <c r="W8" s="651"/>
      <c r="X8" s="651"/>
    </row>
    <row r="9" spans="1:24" ht="16" x14ac:dyDescent="0.2">
      <c r="A9" s="651"/>
      <c r="B9" s="653" t="s">
        <v>197</v>
      </c>
      <c r="C9" s="651"/>
      <c r="D9" s="651"/>
      <c r="E9" s="651"/>
      <c r="F9" s="651"/>
      <c r="G9" s="651"/>
      <c r="H9" s="651"/>
      <c r="I9" s="651"/>
      <c r="J9" s="651"/>
      <c r="K9" s="651"/>
      <c r="L9" s="651"/>
      <c r="M9" s="651"/>
      <c r="N9" s="651"/>
      <c r="O9" s="651"/>
      <c r="P9" s="651"/>
      <c r="Q9" s="651"/>
      <c r="R9" s="651"/>
      <c r="S9" s="651"/>
      <c r="T9" s="651"/>
      <c r="U9" s="651"/>
      <c r="V9" s="651"/>
      <c r="W9" s="651"/>
      <c r="X9" s="651"/>
    </row>
    <row r="10" spans="1:24" ht="16" x14ac:dyDescent="0.2">
      <c r="A10" s="651"/>
      <c r="B10" s="654" t="s">
        <v>198</v>
      </c>
      <c r="C10" s="651"/>
      <c r="D10" s="651"/>
      <c r="E10" s="651"/>
      <c r="F10" s="651"/>
      <c r="G10" s="651"/>
      <c r="H10" s="651"/>
      <c r="I10" s="651"/>
      <c r="J10" s="651"/>
      <c r="K10" s="651"/>
      <c r="L10" s="651"/>
      <c r="M10" s="651"/>
      <c r="N10" s="651"/>
      <c r="O10" s="651"/>
      <c r="P10" s="651"/>
      <c r="Q10" s="651"/>
      <c r="R10" s="651"/>
      <c r="S10" s="651"/>
      <c r="T10" s="651"/>
      <c r="U10" s="651"/>
      <c r="V10" s="651"/>
      <c r="W10" s="651"/>
      <c r="X10" s="651"/>
    </row>
    <row r="11" spans="1:24" ht="16" x14ac:dyDescent="0.2">
      <c r="A11" s="651"/>
      <c r="B11" s="651"/>
      <c r="C11" s="651"/>
      <c r="D11" s="651"/>
      <c r="E11" s="651"/>
      <c r="F11" s="651"/>
      <c r="G11" s="651"/>
      <c r="H11" s="651"/>
      <c r="I11" s="651"/>
      <c r="J11" s="651"/>
      <c r="K11" s="651"/>
      <c r="L11" s="651"/>
      <c r="M11" s="651"/>
      <c r="N11" s="651"/>
      <c r="O11" s="651"/>
      <c r="P11" s="651"/>
      <c r="Q11" s="651"/>
      <c r="R11" s="651"/>
      <c r="S11" s="651"/>
      <c r="T11" s="651"/>
      <c r="U11" s="651"/>
      <c r="V11" s="651"/>
      <c r="W11" s="651"/>
      <c r="X11" s="651"/>
    </row>
    <row r="12" spans="1:24" ht="16" x14ac:dyDescent="0.2">
      <c r="A12" s="651"/>
      <c r="B12" s="653" t="s">
        <v>199</v>
      </c>
      <c r="C12" s="651"/>
      <c r="D12" s="651"/>
      <c r="E12" s="651"/>
      <c r="F12" s="651"/>
      <c r="G12" s="651"/>
      <c r="H12" s="651"/>
      <c r="I12" s="651"/>
      <c r="J12" s="651"/>
      <c r="K12" s="651"/>
      <c r="L12" s="651"/>
      <c r="M12" s="651"/>
      <c r="N12" s="651"/>
      <c r="O12" s="651"/>
      <c r="P12" s="651"/>
      <c r="Q12" s="651"/>
      <c r="R12" s="651"/>
      <c r="S12" s="651"/>
      <c r="T12" s="651"/>
      <c r="U12" s="651"/>
      <c r="V12" s="651"/>
      <c r="W12" s="651"/>
      <c r="X12" s="651"/>
    </row>
    <row r="13" spans="1:24" ht="16" x14ac:dyDescent="0.2">
      <c r="A13" s="651"/>
      <c r="B13" s="654" t="s">
        <v>213</v>
      </c>
      <c r="C13" s="651"/>
      <c r="D13" s="651"/>
      <c r="E13" s="651"/>
      <c r="F13" s="651"/>
      <c r="G13" s="651"/>
      <c r="H13" s="651"/>
      <c r="I13" s="651"/>
      <c r="J13" s="651"/>
      <c r="K13" s="651"/>
      <c r="L13" s="651"/>
      <c r="M13" s="651"/>
      <c r="N13" s="651"/>
      <c r="O13" s="651"/>
      <c r="P13" s="651"/>
      <c r="Q13" s="651"/>
      <c r="R13" s="651"/>
      <c r="S13" s="651"/>
      <c r="T13" s="651"/>
      <c r="U13" s="651"/>
      <c r="V13" s="651"/>
      <c r="W13" s="651"/>
      <c r="X13" s="651"/>
    </row>
    <row r="14" spans="1:24" ht="16" x14ac:dyDescent="0.2">
      <c r="A14" s="651"/>
      <c r="B14" s="654" t="s">
        <v>210</v>
      </c>
      <c r="C14" s="651"/>
      <c r="D14" s="651"/>
      <c r="E14" s="651"/>
      <c r="F14" s="651"/>
      <c r="G14" s="651"/>
      <c r="H14" s="651"/>
      <c r="I14" s="651"/>
      <c r="J14" s="651"/>
      <c r="K14" s="651"/>
      <c r="L14" s="651"/>
      <c r="M14" s="651"/>
      <c r="N14" s="651"/>
      <c r="O14" s="651"/>
      <c r="P14" s="651"/>
      <c r="Q14" s="651"/>
      <c r="R14" s="651"/>
      <c r="S14" s="651"/>
      <c r="T14" s="651"/>
      <c r="U14" s="651"/>
      <c r="V14" s="651"/>
      <c r="W14" s="651"/>
      <c r="X14" s="651"/>
    </row>
    <row r="15" spans="1:24" ht="16" x14ac:dyDescent="0.2">
      <c r="A15" s="651"/>
      <c r="B15" s="680" t="s">
        <v>211</v>
      </c>
      <c r="C15" s="651"/>
      <c r="D15" s="651"/>
      <c r="E15" s="651"/>
      <c r="F15" s="651"/>
      <c r="G15" s="651"/>
      <c r="H15" s="651"/>
      <c r="I15" s="651"/>
      <c r="J15" s="651"/>
      <c r="K15" s="655"/>
      <c r="L15" s="651"/>
      <c r="M15" s="651"/>
      <c r="N15" s="655" t="s">
        <v>194</v>
      </c>
      <c r="O15" s="651"/>
      <c r="P15" s="651"/>
      <c r="Q15" s="651"/>
      <c r="R15" s="651"/>
      <c r="S15" s="651"/>
      <c r="T15" s="651"/>
      <c r="U15" s="651"/>
      <c r="V15" s="651"/>
      <c r="W15" s="651"/>
      <c r="X15" s="651"/>
    </row>
    <row r="16" spans="1:24" ht="16" x14ac:dyDescent="0.2">
      <c r="A16" s="651"/>
      <c r="B16" s="680" t="s">
        <v>212</v>
      </c>
      <c r="C16" s="651"/>
      <c r="D16" s="651"/>
      <c r="E16" s="651"/>
      <c r="F16" s="651"/>
      <c r="G16" s="651"/>
      <c r="H16" s="651"/>
      <c r="I16" s="651"/>
      <c r="J16" s="651"/>
      <c r="K16" s="651"/>
      <c r="L16" s="651"/>
      <c r="M16" s="651"/>
      <c r="N16" s="651"/>
      <c r="O16" s="651"/>
      <c r="P16" s="651"/>
      <c r="Q16" s="651"/>
      <c r="R16" s="651"/>
      <c r="S16" s="651"/>
      <c r="T16" s="651"/>
      <c r="U16" s="651"/>
      <c r="V16" s="651"/>
      <c r="W16" s="651"/>
      <c r="X16" s="651"/>
    </row>
    <row r="17" spans="1:24" ht="16" x14ac:dyDescent="0.2">
      <c r="A17" s="651"/>
      <c r="B17" s="651"/>
      <c r="C17" s="651"/>
      <c r="D17" s="651"/>
      <c r="E17" s="651"/>
      <c r="F17" s="651"/>
      <c r="G17" s="651"/>
      <c r="H17" s="651"/>
      <c r="I17" s="651"/>
      <c r="J17" s="651"/>
      <c r="K17" s="651"/>
      <c r="L17" s="651"/>
      <c r="M17" s="651"/>
      <c r="N17" s="651"/>
      <c r="O17" s="651"/>
      <c r="P17" s="651"/>
      <c r="Q17" s="651"/>
      <c r="R17" s="651"/>
      <c r="S17" s="651"/>
      <c r="T17" s="651"/>
      <c r="U17" s="651"/>
      <c r="V17" s="651"/>
      <c r="W17" s="651"/>
      <c r="X17" s="651"/>
    </row>
    <row r="18" spans="1:24" ht="16" x14ac:dyDescent="0.2">
      <c r="A18" s="651"/>
      <c r="B18" s="653" t="s">
        <v>195</v>
      </c>
      <c r="C18" s="651"/>
      <c r="D18" s="651"/>
      <c r="E18" s="651"/>
      <c r="F18" s="651"/>
      <c r="G18" s="651"/>
      <c r="H18" s="651"/>
      <c r="I18" s="651"/>
      <c r="J18" s="651"/>
      <c r="K18" s="651"/>
      <c r="L18" s="651"/>
      <c r="M18" s="651"/>
      <c r="N18" s="651"/>
      <c r="O18" s="651"/>
      <c r="P18" s="651"/>
      <c r="Q18" s="651"/>
      <c r="R18" s="651"/>
      <c r="S18" s="651"/>
      <c r="T18" s="651"/>
      <c r="U18" s="651"/>
      <c r="V18" s="651"/>
      <c r="W18" s="651"/>
      <c r="X18" s="651"/>
    </row>
    <row r="19" spans="1:24" ht="16" x14ac:dyDescent="0.2">
      <c r="A19" s="651"/>
      <c r="B19" s="654" t="s">
        <v>200</v>
      </c>
      <c r="C19" s="651"/>
      <c r="D19" s="651"/>
      <c r="E19" s="651"/>
      <c r="F19" s="651"/>
      <c r="G19" s="651"/>
      <c r="H19" s="651"/>
      <c r="I19" s="651"/>
      <c r="J19" s="651"/>
      <c r="K19" s="651"/>
      <c r="L19" s="651"/>
      <c r="M19" s="651"/>
      <c r="N19" s="651"/>
      <c r="O19" s="651"/>
      <c r="P19" s="651"/>
      <c r="Q19" s="651"/>
      <c r="R19" s="651"/>
      <c r="S19" s="651"/>
      <c r="T19" s="651"/>
      <c r="U19" s="651"/>
      <c r="V19" s="651"/>
      <c r="W19" s="651"/>
      <c r="X19" s="651"/>
    </row>
    <row r="20" spans="1:24" ht="16" x14ac:dyDescent="0.2">
      <c r="A20" s="651"/>
      <c r="B20" s="654"/>
      <c r="C20" s="651"/>
      <c r="D20" s="651"/>
      <c r="E20" s="651"/>
      <c r="F20" s="651"/>
      <c r="G20" s="651"/>
      <c r="H20" s="651"/>
      <c r="I20" s="651"/>
      <c r="J20" s="651"/>
      <c r="K20" s="651"/>
      <c r="L20" s="651"/>
      <c r="M20" s="651"/>
      <c r="N20" s="651"/>
      <c r="O20" s="651"/>
      <c r="P20" s="651"/>
      <c r="Q20" s="651"/>
      <c r="R20" s="651"/>
      <c r="S20" s="651"/>
      <c r="T20" s="651"/>
      <c r="U20" s="651"/>
      <c r="V20" s="651"/>
      <c r="W20" s="651"/>
      <c r="X20" s="651"/>
    </row>
    <row r="21" spans="1:24" ht="16" x14ac:dyDescent="0.2">
      <c r="A21" s="651"/>
      <c r="B21" s="653" t="s">
        <v>201</v>
      </c>
      <c r="C21" s="651"/>
      <c r="D21" s="651"/>
      <c r="E21" s="651"/>
      <c r="F21" s="651"/>
      <c r="G21" s="651"/>
      <c r="H21" s="651"/>
      <c r="I21" s="651"/>
      <c r="J21" s="651"/>
      <c r="K21" s="651"/>
      <c r="L21" s="651"/>
      <c r="M21" s="651"/>
      <c r="N21" s="651"/>
      <c r="O21" s="651"/>
      <c r="P21" s="651"/>
      <c r="Q21" s="651"/>
      <c r="R21" s="651"/>
      <c r="S21" s="651"/>
      <c r="T21" s="651"/>
      <c r="U21" s="651"/>
      <c r="V21" s="651"/>
      <c r="W21" s="651"/>
      <c r="X21" s="651"/>
    </row>
    <row r="22" spans="1:24" ht="16" x14ac:dyDescent="0.2">
      <c r="A22" s="651"/>
      <c r="B22" s="654" t="s">
        <v>205</v>
      </c>
      <c r="C22" s="651"/>
      <c r="D22" s="651"/>
      <c r="E22" s="651"/>
      <c r="F22" s="651"/>
      <c r="G22" s="651"/>
      <c r="H22" s="651"/>
      <c r="I22" s="651"/>
      <c r="J22" s="651"/>
      <c r="K22" s="651"/>
      <c r="L22" s="651"/>
      <c r="M22" s="651"/>
      <c r="N22" s="651"/>
      <c r="O22" s="651"/>
      <c r="P22" s="651"/>
      <c r="Q22" s="651"/>
      <c r="R22" s="651"/>
      <c r="S22" s="651"/>
      <c r="T22" s="651"/>
      <c r="U22" s="651"/>
      <c r="V22" s="651"/>
      <c r="W22" s="651"/>
      <c r="X22" s="651"/>
    </row>
    <row r="23" spans="1:24" ht="16" x14ac:dyDescent="0.2">
      <c r="A23" s="651"/>
      <c r="B23" s="651"/>
      <c r="C23" s="651"/>
      <c r="D23" s="651"/>
      <c r="E23" s="651"/>
      <c r="F23" s="651"/>
      <c r="G23" s="651"/>
      <c r="H23" s="651"/>
      <c r="I23" s="651"/>
      <c r="J23" s="651"/>
      <c r="K23" s="651"/>
      <c r="L23" s="651"/>
      <c r="M23" s="651"/>
      <c r="N23" s="651"/>
      <c r="O23" s="651"/>
      <c r="P23" s="651"/>
      <c r="Q23" s="651"/>
      <c r="R23" s="651"/>
      <c r="S23" s="651"/>
      <c r="T23" s="651"/>
      <c r="U23" s="651"/>
      <c r="V23" s="651"/>
      <c r="W23" s="651"/>
      <c r="X23" s="651"/>
    </row>
    <row r="24" spans="1:24" ht="16" x14ac:dyDescent="0.2">
      <c r="A24" s="651"/>
      <c r="B24" s="651" t="s">
        <v>202</v>
      </c>
      <c r="C24" s="651"/>
      <c r="D24" s="651"/>
      <c r="E24" s="651"/>
      <c r="F24" s="651"/>
      <c r="G24" s="651"/>
      <c r="H24" s="651"/>
      <c r="I24" s="651"/>
      <c r="J24" s="651"/>
      <c r="K24" s="651"/>
      <c r="L24" s="651"/>
      <c r="M24" s="651"/>
      <c r="N24" s="651"/>
      <c r="O24" s="651"/>
      <c r="P24" s="651"/>
      <c r="Q24" s="651"/>
      <c r="R24" s="651"/>
      <c r="S24" s="651"/>
      <c r="T24" s="651"/>
      <c r="U24" s="651"/>
      <c r="V24" s="651"/>
      <c r="W24" s="651"/>
      <c r="X24" s="651"/>
    </row>
    <row r="25" spans="1:24" ht="16" x14ac:dyDescent="0.2">
      <c r="A25" s="651"/>
      <c r="B25" s="651"/>
      <c r="C25" s="651"/>
      <c r="D25" s="651"/>
      <c r="E25" s="651"/>
      <c r="F25" s="651"/>
      <c r="G25" s="651"/>
      <c r="H25" s="651"/>
      <c r="I25" s="651"/>
      <c r="J25" s="651"/>
      <c r="K25" s="651"/>
      <c r="L25" s="651"/>
      <c r="M25" s="651"/>
      <c r="N25" s="651"/>
      <c r="O25" s="651"/>
      <c r="P25" s="651"/>
      <c r="Q25" s="651"/>
      <c r="R25" s="651"/>
      <c r="S25" s="651"/>
      <c r="T25" s="651"/>
      <c r="U25" s="651"/>
      <c r="V25" s="651"/>
      <c r="W25" s="651"/>
      <c r="X25" s="651"/>
    </row>
    <row r="26" spans="1:24" ht="16" x14ac:dyDescent="0.2">
      <c r="A26" s="651"/>
      <c r="B26" s="651"/>
      <c r="C26" s="651"/>
      <c r="D26" s="651"/>
      <c r="E26" s="651"/>
      <c r="F26" s="651"/>
      <c r="G26" s="651"/>
      <c r="H26" s="651"/>
      <c r="I26" s="651"/>
      <c r="J26" s="651"/>
      <c r="K26" s="651"/>
      <c r="L26" s="651"/>
      <c r="M26" s="651"/>
      <c r="N26" s="651"/>
      <c r="O26" s="651"/>
      <c r="P26" s="651"/>
      <c r="Q26" s="651"/>
      <c r="R26" s="651"/>
      <c r="S26" s="651"/>
      <c r="T26" s="651"/>
      <c r="U26" s="651"/>
      <c r="V26" s="651"/>
      <c r="W26" s="651"/>
      <c r="X26" s="651"/>
    </row>
    <row r="27" spans="1:24" ht="16" x14ac:dyDescent="0.2">
      <c r="A27" s="651"/>
      <c r="B27" s="651"/>
      <c r="C27" s="651"/>
      <c r="D27" s="651"/>
      <c r="E27" s="651"/>
      <c r="F27" s="651"/>
      <c r="G27" s="651"/>
      <c r="H27" s="651"/>
      <c r="I27" s="651"/>
      <c r="J27" s="651"/>
      <c r="K27" s="651"/>
      <c r="L27" s="651"/>
      <c r="M27" s="651"/>
      <c r="N27" s="651"/>
      <c r="O27" s="651"/>
      <c r="P27" s="651"/>
      <c r="Q27" s="651"/>
      <c r="R27" s="651"/>
      <c r="S27" s="651"/>
      <c r="T27" s="651"/>
      <c r="U27" s="651"/>
      <c r="V27" s="651"/>
      <c r="W27" s="651"/>
      <c r="X27" s="651"/>
    </row>
    <row r="28" spans="1:24" ht="16" x14ac:dyDescent="0.2">
      <c r="A28" s="651"/>
      <c r="B28" s="651"/>
      <c r="C28" s="651"/>
      <c r="D28" s="651"/>
      <c r="E28" s="651"/>
      <c r="F28" s="651"/>
      <c r="G28" s="651"/>
      <c r="H28" s="651"/>
      <c r="I28" s="651"/>
      <c r="J28" s="651"/>
      <c r="K28" s="651"/>
      <c r="L28" s="651"/>
      <c r="M28" s="651"/>
      <c r="N28" s="651"/>
      <c r="O28" s="651"/>
      <c r="P28" s="651"/>
      <c r="Q28" s="651"/>
      <c r="R28" s="651"/>
      <c r="S28" s="651"/>
      <c r="T28" s="651"/>
      <c r="U28" s="651"/>
      <c r="V28" s="651"/>
      <c r="W28" s="651"/>
      <c r="X28" s="651"/>
    </row>
    <row r="29" spans="1:24" ht="16" x14ac:dyDescent="0.2">
      <c r="A29" s="651"/>
      <c r="B29" s="651"/>
      <c r="C29" s="651"/>
      <c r="D29" s="651"/>
      <c r="E29" s="651"/>
      <c r="F29" s="651"/>
      <c r="G29" s="651"/>
      <c r="H29" s="651"/>
      <c r="I29" s="651"/>
      <c r="J29" s="651"/>
      <c r="K29" s="651"/>
      <c r="L29" s="651"/>
      <c r="M29" s="651"/>
      <c r="N29" s="651"/>
      <c r="O29" s="651"/>
      <c r="P29" s="651"/>
      <c r="Q29" s="651"/>
      <c r="R29" s="651"/>
      <c r="S29" s="651"/>
      <c r="T29" s="651"/>
      <c r="U29" s="651"/>
      <c r="V29" s="651"/>
      <c r="W29" s="651"/>
      <c r="X29" s="651"/>
    </row>
    <row r="30" spans="1:24" ht="16" x14ac:dyDescent="0.2">
      <c r="A30" s="651"/>
      <c r="B30" s="651"/>
      <c r="C30" s="651"/>
      <c r="D30" s="651"/>
      <c r="E30" s="651"/>
      <c r="F30" s="651"/>
      <c r="G30" s="651"/>
      <c r="H30" s="651"/>
      <c r="I30" s="651"/>
      <c r="J30" s="651"/>
      <c r="K30" s="651"/>
      <c r="L30" s="651"/>
      <c r="M30" s="651"/>
      <c r="N30" s="651"/>
      <c r="O30" s="651"/>
      <c r="P30" s="651"/>
      <c r="Q30" s="651"/>
      <c r="R30" s="651"/>
      <c r="S30" s="651"/>
      <c r="T30" s="651"/>
      <c r="U30" s="651"/>
      <c r="V30" s="651"/>
      <c r="W30" s="651"/>
      <c r="X30" s="651"/>
    </row>
    <row r="31" spans="1:24" ht="16" x14ac:dyDescent="0.2">
      <c r="A31" s="651"/>
      <c r="B31" s="651"/>
      <c r="C31" s="651"/>
      <c r="D31" s="651"/>
      <c r="E31" s="651"/>
      <c r="F31" s="651"/>
      <c r="G31" s="651"/>
      <c r="H31" s="651"/>
      <c r="I31" s="651"/>
      <c r="J31" s="651"/>
      <c r="K31" s="651"/>
      <c r="L31" s="651"/>
      <c r="M31" s="651"/>
      <c r="N31" s="651"/>
      <c r="O31" s="651"/>
      <c r="P31" s="651"/>
      <c r="Q31" s="651"/>
      <c r="R31" s="651"/>
      <c r="S31" s="651"/>
      <c r="T31" s="651"/>
      <c r="U31" s="651"/>
      <c r="V31" s="651"/>
      <c r="W31" s="651"/>
      <c r="X31" s="651"/>
    </row>
    <row r="32" spans="1:24" ht="16" x14ac:dyDescent="0.2">
      <c r="A32" s="651"/>
      <c r="B32" s="651"/>
      <c r="C32" s="651"/>
      <c r="D32" s="651"/>
      <c r="E32" s="651"/>
      <c r="F32" s="651"/>
      <c r="G32" s="651"/>
      <c r="H32" s="651"/>
      <c r="I32" s="651"/>
      <c r="J32" s="651"/>
      <c r="K32" s="651"/>
      <c r="L32" s="651"/>
      <c r="M32" s="651"/>
      <c r="N32" s="651"/>
      <c r="O32" s="651"/>
      <c r="P32" s="651"/>
      <c r="Q32" s="651"/>
      <c r="R32" s="651"/>
      <c r="S32" s="651"/>
      <c r="T32" s="651"/>
      <c r="U32" s="651"/>
      <c r="V32" s="651"/>
      <c r="W32" s="651"/>
      <c r="X32" s="651"/>
    </row>
    <row r="33" spans="1:24" ht="16" x14ac:dyDescent="0.2">
      <c r="A33" s="651"/>
      <c r="B33" s="651"/>
      <c r="C33" s="651"/>
      <c r="D33" s="651"/>
      <c r="E33" s="651"/>
      <c r="F33" s="651"/>
      <c r="G33" s="651"/>
      <c r="H33" s="651"/>
      <c r="I33" s="651"/>
      <c r="J33" s="651"/>
      <c r="K33" s="651"/>
      <c r="L33" s="651"/>
      <c r="M33" s="651"/>
      <c r="N33" s="651"/>
      <c r="O33" s="651"/>
      <c r="P33" s="651"/>
      <c r="Q33" s="651"/>
      <c r="R33" s="651"/>
      <c r="S33" s="651"/>
      <c r="T33" s="651"/>
      <c r="U33" s="651"/>
      <c r="V33" s="651"/>
      <c r="W33" s="651"/>
      <c r="X33" s="651"/>
    </row>
    <row r="34" spans="1:24" ht="16" x14ac:dyDescent="0.2">
      <c r="A34" s="651"/>
      <c r="B34" s="651"/>
      <c r="C34" s="651"/>
      <c r="D34" s="651"/>
      <c r="E34" s="651"/>
      <c r="F34" s="651"/>
      <c r="G34" s="651"/>
      <c r="H34" s="651"/>
      <c r="I34" s="651"/>
      <c r="J34" s="651"/>
      <c r="K34" s="651"/>
      <c r="L34" s="651"/>
      <c r="M34" s="651"/>
      <c r="N34" s="651"/>
      <c r="O34" s="651"/>
      <c r="P34" s="651"/>
      <c r="Q34" s="651"/>
      <c r="R34" s="651"/>
      <c r="S34" s="651"/>
      <c r="T34" s="651"/>
      <c r="U34" s="651"/>
      <c r="V34" s="651"/>
      <c r="W34" s="651"/>
      <c r="X34" s="651"/>
    </row>
    <row r="35" spans="1:24" ht="16" x14ac:dyDescent="0.2">
      <c r="A35" s="651"/>
      <c r="B35" s="651"/>
      <c r="C35" s="651"/>
      <c r="D35" s="651"/>
      <c r="E35" s="651"/>
      <c r="F35" s="651"/>
      <c r="G35" s="651"/>
      <c r="H35" s="651"/>
      <c r="I35" s="651"/>
      <c r="J35" s="651"/>
      <c r="K35" s="651"/>
      <c r="L35" s="651"/>
      <c r="M35" s="651"/>
      <c r="N35" s="651"/>
      <c r="O35" s="651"/>
      <c r="P35" s="651"/>
      <c r="Q35" s="651"/>
      <c r="R35" s="651"/>
      <c r="S35" s="651"/>
      <c r="T35" s="651"/>
      <c r="U35" s="651"/>
      <c r="V35" s="651"/>
      <c r="W35" s="651"/>
      <c r="X35" s="651"/>
    </row>
    <row r="36" spans="1:24" ht="16" x14ac:dyDescent="0.2">
      <c r="A36" s="651"/>
      <c r="B36" s="651"/>
      <c r="C36" s="651"/>
      <c r="D36" s="651"/>
      <c r="E36" s="651"/>
      <c r="F36" s="651"/>
      <c r="G36" s="651"/>
      <c r="H36" s="651"/>
      <c r="I36" s="651"/>
      <c r="J36" s="651"/>
      <c r="K36" s="651"/>
      <c r="L36" s="651"/>
      <c r="M36" s="651"/>
      <c r="N36" s="651"/>
      <c r="O36" s="651"/>
      <c r="P36" s="651"/>
      <c r="Q36" s="651"/>
      <c r="R36" s="651"/>
      <c r="S36" s="651"/>
      <c r="T36" s="651"/>
      <c r="U36" s="651"/>
      <c r="V36" s="651"/>
      <c r="W36" s="651"/>
      <c r="X36" s="651"/>
    </row>
    <row r="37" spans="1:24" ht="16" x14ac:dyDescent="0.2">
      <c r="A37" s="651"/>
      <c r="B37" s="651"/>
      <c r="C37" s="651"/>
      <c r="D37" s="651"/>
      <c r="E37" s="651"/>
      <c r="F37" s="651"/>
      <c r="G37" s="651"/>
      <c r="H37" s="651"/>
      <c r="I37" s="651"/>
      <c r="J37" s="651"/>
      <c r="K37" s="651"/>
      <c r="L37" s="651"/>
      <c r="M37" s="651"/>
      <c r="N37" s="651"/>
      <c r="O37" s="651"/>
      <c r="P37" s="651"/>
      <c r="Q37" s="651"/>
      <c r="R37" s="651"/>
      <c r="S37" s="651"/>
      <c r="T37" s="651"/>
      <c r="U37" s="651"/>
      <c r="V37" s="651"/>
      <c r="W37" s="651"/>
      <c r="X37" s="651"/>
    </row>
    <row r="38" spans="1:24" ht="16" x14ac:dyDescent="0.2">
      <c r="A38" s="651"/>
      <c r="B38" s="651"/>
      <c r="C38" s="651"/>
      <c r="D38" s="651"/>
      <c r="E38" s="651"/>
      <c r="F38" s="651"/>
      <c r="G38" s="651"/>
      <c r="H38" s="651"/>
      <c r="I38" s="651"/>
      <c r="J38" s="651"/>
      <c r="K38" s="651"/>
      <c r="L38" s="651"/>
      <c r="M38" s="651"/>
      <c r="N38" s="651"/>
      <c r="O38" s="651"/>
      <c r="P38" s="651"/>
      <c r="Q38" s="651"/>
      <c r="R38" s="651"/>
      <c r="S38" s="651"/>
      <c r="T38" s="651"/>
      <c r="U38" s="651"/>
      <c r="V38" s="651"/>
      <c r="W38" s="651"/>
      <c r="X38" s="651"/>
    </row>
    <row r="39" spans="1:24" ht="16" x14ac:dyDescent="0.2">
      <c r="A39" s="651"/>
      <c r="B39" s="651"/>
      <c r="C39" s="651"/>
      <c r="D39" s="651"/>
      <c r="E39" s="651"/>
      <c r="F39" s="651"/>
      <c r="G39" s="651"/>
      <c r="H39" s="651"/>
      <c r="I39" s="651"/>
      <c r="J39" s="651"/>
      <c r="K39" s="651"/>
      <c r="L39" s="651"/>
      <c r="M39" s="651"/>
      <c r="N39" s="651"/>
      <c r="O39" s="651"/>
      <c r="P39" s="651"/>
      <c r="Q39" s="651"/>
      <c r="R39" s="651"/>
      <c r="S39" s="651"/>
      <c r="T39" s="651"/>
      <c r="U39" s="651"/>
      <c r="V39" s="651"/>
      <c r="W39" s="651"/>
      <c r="X39" s="651"/>
    </row>
    <row r="40" spans="1:24" ht="16" x14ac:dyDescent="0.2">
      <c r="A40" s="651"/>
      <c r="B40" s="651"/>
      <c r="C40" s="651"/>
      <c r="D40" s="651"/>
      <c r="E40" s="651"/>
      <c r="F40" s="651"/>
      <c r="G40" s="651"/>
      <c r="H40" s="651"/>
      <c r="I40" s="651"/>
      <c r="J40" s="651"/>
      <c r="K40" s="651"/>
      <c r="L40" s="651"/>
      <c r="M40" s="651"/>
      <c r="N40" s="651"/>
      <c r="O40" s="651"/>
      <c r="P40" s="651"/>
      <c r="Q40" s="651"/>
      <c r="R40" s="651"/>
      <c r="S40" s="651"/>
      <c r="T40" s="651"/>
      <c r="U40" s="651"/>
      <c r="V40" s="651"/>
      <c r="W40" s="651"/>
      <c r="X40" s="651"/>
    </row>
    <row r="41" spans="1:24" ht="16" x14ac:dyDescent="0.2">
      <c r="A41" s="651"/>
      <c r="B41" s="651"/>
      <c r="C41" s="651"/>
      <c r="D41" s="651"/>
      <c r="E41" s="651"/>
      <c r="F41" s="651"/>
      <c r="G41" s="651"/>
      <c r="H41" s="651"/>
      <c r="I41" s="651"/>
      <c r="J41" s="651"/>
      <c r="K41" s="651"/>
      <c r="L41" s="651"/>
      <c r="M41" s="651"/>
      <c r="N41" s="651"/>
      <c r="O41" s="651"/>
      <c r="P41" s="651"/>
      <c r="Q41" s="651"/>
      <c r="R41" s="651"/>
      <c r="S41" s="651"/>
      <c r="T41" s="651"/>
      <c r="U41" s="651"/>
      <c r="V41" s="651"/>
      <c r="W41" s="651"/>
      <c r="X41" s="651"/>
    </row>
    <row r="42" spans="1:24" ht="16" x14ac:dyDescent="0.2">
      <c r="A42" s="651"/>
      <c r="B42" s="651"/>
      <c r="C42" s="651"/>
      <c r="D42" s="651"/>
      <c r="E42" s="651"/>
      <c r="F42" s="651"/>
      <c r="G42" s="651"/>
      <c r="H42" s="651"/>
      <c r="I42" s="651"/>
      <c r="J42" s="651"/>
      <c r="K42" s="651"/>
      <c r="L42" s="651"/>
      <c r="M42" s="651"/>
      <c r="N42" s="651"/>
      <c r="O42" s="651"/>
      <c r="P42" s="651"/>
      <c r="Q42" s="651"/>
      <c r="R42" s="651"/>
      <c r="S42" s="651"/>
      <c r="T42" s="651"/>
      <c r="U42" s="651"/>
      <c r="V42" s="651"/>
      <c r="W42" s="651"/>
      <c r="X42" s="651"/>
    </row>
    <row r="43" spans="1:24" ht="16" x14ac:dyDescent="0.2">
      <c r="A43" s="651"/>
      <c r="B43" s="651"/>
      <c r="C43" s="651"/>
      <c r="D43" s="651"/>
      <c r="E43" s="651"/>
      <c r="F43" s="651"/>
      <c r="G43" s="651"/>
      <c r="H43" s="651"/>
      <c r="I43" s="651"/>
      <c r="J43" s="651"/>
      <c r="K43" s="651"/>
      <c r="L43" s="651"/>
      <c r="M43" s="651"/>
      <c r="N43" s="651"/>
      <c r="O43" s="651"/>
      <c r="P43" s="651"/>
      <c r="Q43" s="651"/>
      <c r="R43" s="651"/>
      <c r="S43" s="651"/>
      <c r="T43" s="651"/>
      <c r="U43" s="651"/>
      <c r="V43" s="651"/>
      <c r="W43" s="651"/>
      <c r="X43" s="651"/>
    </row>
    <row r="44" spans="1:24" ht="16" x14ac:dyDescent="0.2">
      <c r="A44" s="651"/>
      <c r="B44" s="651"/>
      <c r="C44" s="651"/>
      <c r="D44" s="651"/>
      <c r="E44" s="651"/>
      <c r="F44" s="651"/>
      <c r="G44" s="651"/>
      <c r="H44" s="651"/>
      <c r="I44" s="651"/>
      <c r="J44" s="651"/>
      <c r="K44" s="651"/>
      <c r="L44" s="651"/>
      <c r="M44" s="651"/>
      <c r="N44" s="651"/>
      <c r="O44" s="651"/>
      <c r="P44" s="651"/>
      <c r="Q44" s="651"/>
      <c r="R44" s="651"/>
      <c r="S44" s="651"/>
      <c r="T44" s="651"/>
      <c r="U44" s="651"/>
      <c r="V44" s="651"/>
      <c r="W44" s="651"/>
      <c r="X44" s="651"/>
    </row>
    <row r="45" spans="1:24" ht="16" x14ac:dyDescent="0.2">
      <c r="A45" s="651"/>
      <c r="B45" s="651"/>
      <c r="C45" s="651"/>
      <c r="D45" s="651"/>
      <c r="E45" s="651"/>
      <c r="F45" s="651"/>
      <c r="G45" s="651"/>
      <c r="H45" s="651"/>
      <c r="I45" s="651"/>
      <c r="J45" s="651"/>
      <c r="K45" s="651"/>
      <c r="L45" s="651"/>
      <c r="M45" s="651"/>
      <c r="N45" s="651"/>
      <c r="O45" s="651"/>
      <c r="P45" s="651"/>
      <c r="Q45" s="651"/>
      <c r="R45" s="651"/>
      <c r="S45" s="651"/>
      <c r="T45" s="651"/>
      <c r="U45" s="651"/>
      <c r="V45" s="651"/>
      <c r="W45" s="651"/>
      <c r="X45" s="651"/>
    </row>
    <row r="46" spans="1:24" ht="16" x14ac:dyDescent="0.2">
      <c r="A46" s="651"/>
      <c r="B46" s="651"/>
      <c r="C46" s="651"/>
      <c r="D46" s="651"/>
      <c r="E46" s="651"/>
      <c r="F46" s="651"/>
      <c r="G46" s="651"/>
      <c r="H46" s="651"/>
      <c r="I46" s="651"/>
      <c r="J46" s="651"/>
      <c r="K46" s="651"/>
      <c r="L46" s="651"/>
      <c r="M46" s="651"/>
      <c r="N46" s="651"/>
      <c r="O46" s="651"/>
      <c r="P46" s="651"/>
      <c r="Q46" s="651"/>
      <c r="R46" s="651"/>
      <c r="S46" s="651"/>
      <c r="T46" s="651"/>
      <c r="U46" s="651"/>
      <c r="V46" s="651"/>
      <c r="W46" s="651"/>
      <c r="X46" s="651"/>
    </row>
    <row r="47" spans="1:24" ht="16" x14ac:dyDescent="0.2">
      <c r="A47" s="651"/>
      <c r="B47" s="651"/>
      <c r="C47" s="651"/>
      <c r="D47" s="651"/>
      <c r="E47" s="651"/>
      <c r="F47" s="651"/>
      <c r="G47" s="651"/>
      <c r="H47" s="651"/>
      <c r="I47" s="651"/>
      <c r="J47" s="651"/>
      <c r="K47" s="651"/>
      <c r="L47" s="651"/>
      <c r="M47" s="651"/>
      <c r="N47" s="651"/>
      <c r="O47" s="651"/>
      <c r="P47" s="651"/>
      <c r="Q47" s="651"/>
      <c r="R47" s="651"/>
      <c r="S47" s="651"/>
      <c r="T47" s="651"/>
      <c r="U47" s="651"/>
      <c r="V47" s="651"/>
      <c r="W47" s="651"/>
      <c r="X47" s="651"/>
    </row>
    <row r="48" spans="1:24" ht="16" x14ac:dyDescent="0.2">
      <c r="A48" s="651"/>
      <c r="B48" s="651"/>
      <c r="C48" s="651"/>
      <c r="D48" s="651"/>
      <c r="E48" s="651"/>
      <c r="F48" s="651"/>
      <c r="G48" s="651"/>
      <c r="H48" s="651"/>
      <c r="I48" s="651"/>
      <c r="J48" s="651"/>
      <c r="K48" s="651"/>
      <c r="L48" s="651"/>
      <c r="M48" s="651"/>
      <c r="N48" s="651"/>
      <c r="O48" s="651"/>
      <c r="P48" s="651"/>
      <c r="Q48" s="651"/>
      <c r="R48" s="651"/>
      <c r="S48" s="651"/>
      <c r="T48" s="651"/>
      <c r="U48" s="651"/>
      <c r="V48" s="651"/>
      <c r="W48" s="651"/>
      <c r="X48" s="651"/>
    </row>
    <row r="49" spans="1:24" ht="16" x14ac:dyDescent="0.2">
      <c r="A49" s="651"/>
      <c r="B49" s="651"/>
      <c r="C49" s="651"/>
      <c r="D49" s="651"/>
      <c r="E49" s="651"/>
      <c r="F49" s="651"/>
      <c r="G49" s="651"/>
      <c r="H49" s="651"/>
      <c r="I49" s="651"/>
      <c r="J49" s="651"/>
      <c r="K49" s="651"/>
      <c r="L49" s="651"/>
      <c r="M49" s="651"/>
      <c r="N49" s="651"/>
      <c r="O49" s="651"/>
      <c r="P49" s="651"/>
      <c r="Q49" s="651"/>
      <c r="R49" s="651"/>
      <c r="S49" s="651"/>
      <c r="T49" s="651"/>
      <c r="U49" s="651"/>
      <c r="V49" s="651"/>
      <c r="W49" s="651"/>
      <c r="X49" s="651"/>
    </row>
    <row r="50" spans="1:24" ht="16" x14ac:dyDescent="0.2">
      <c r="A50" s="651"/>
      <c r="B50" s="651"/>
      <c r="C50" s="651"/>
      <c r="D50" s="651"/>
      <c r="E50" s="651"/>
      <c r="F50" s="651"/>
      <c r="G50" s="651"/>
      <c r="H50" s="651"/>
      <c r="I50" s="651"/>
      <c r="J50" s="651"/>
      <c r="K50" s="651"/>
      <c r="L50" s="651"/>
      <c r="M50" s="651"/>
      <c r="N50" s="651"/>
      <c r="O50" s="651"/>
      <c r="P50" s="651"/>
      <c r="Q50" s="651"/>
      <c r="R50" s="651"/>
      <c r="S50" s="651"/>
      <c r="T50" s="651"/>
      <c r="U50" s="651"/>
      <c r="V50" s="651"/>
      <c r="W50" s="651"/>
      <c r="X50" s="651"/>
    </row>
    <row r="51" spans="1:24" ht="16" x14ac:dyDescent="0.2">
      <c r="A51" s="651"/>
      <c r="B51" s="651"/>
      <c r="C51" s="651"/>
      <c r="D51" s="651"/>
      <c r="E51" s="651"/>
      <c r="F51" s="651"/>
      <c r="G51" s="651"/>
      <c r="H51" s="651"/>
      <c r="I51" s="651"/>
      <c r="J51" s="651"/>
      <c r="K51" s="651"/>
      <c r="L51" s="651"/>
      <c r="M51" s="651"/>
      <c r="N51" s="651"/>
      <c r="O51" s="651"/>
      <c r="P51" s="651"/>
      <c r="Q51" s="651"/>
      <c r="R51" s="651"/>
      <c r="S51" s="651"/>
      <c r="T51" s="651"/>
      <c r="U51" s="651"/>
      <c r="V51" s="651"/>
      <c r="W51" s="651"/>
      <c r="X51" s="651"/>
    </row>
    <row r="52" spans="1:24" ht="16" x14ac:dyDescent="0.2">
      <c r="A52" s="651"/>
      <c r="B52" s="651"/>
      <c r="C52" s="651"/>
      <c r="D52" s="651"/>
      <c r="E52" s="651"/>
      <c r="F52" s="651"/>
      <c r="G52" s="651"/>
      <c r="H52" s="651"/>
      <c r="I52" s="651"/>
      <c r="J52" s="651"/>
      <c r="K52" s="651"/>
      <c r="L52" s="651"/>
      <c r="M52" s="651"/>
      <c r="N52" s="651"/>
      <c r="O52" s="651"/>
      <c r="P52" s="651"/>
      <c r="Q52" s="651"/>
      <c r="R52" s="651"/>
      <c r="S52" s="651"/>
      <c r="T52" s="651"/>
      <c r="U52" s="651"/>
      <c r="V52" s="651"/>
      <c r="W52" s="651"/>
      <c r="X52" s="651"/>
    </row>
    <row r="53" spans="1:24" ht="16" x14ac:dyDescent="0.2">
      <c r="A53" s="651"/>
      <c r="B53" s="651"/>
      <c r="C53" s="651"/>
      <c r="D53" s="651"/>
      <c r="E53" s="651"/>
      <c r="F53" s="651"/>
      <c r="G53" s="651"/>
      <c r="H53" s="651"/>
      <c r="I53" s="651"/>
      <c r="J53" s="651"/>
      <c r="K53" s="651"/>
      <c r="L53" s="651"/>
      <c r="M53" s="651"/>
      <c r="N53" s="651"/>
      <c r="O53" s="651"/>
      <c r="P53" s="651"/>
      <c r="Q53" s="651"/>
      <c r="R53" s="651"/>
      <c r="S53" s="651"/>
      <c r="T53" s="651"/>
      <c r="U53" s="651"/>
      <c r="V53" s="651"/>
      <c r="W53" s="651"/>
      <c r="X53" s="651"/>
    </row>
    <row r="54" spans="1:24" ht="16" x14ac:dyDescent="0.2">
      <c r="A54" s="651"/>
      <c r="B54" s="651"/>
      <c r="C54" s="651"/>
      <c r="D54" s="651"/>
      <c r="E54" s="651"/>
      <c r="F54" s="651"/>
      <c r="G54" s="651"/>
      <c r="H54" s="651"/>
      <c r="I54" s="651"/>
      <c r="J54" s="651"/>
      <c r="K54" s="651"/>
      <c r="L54" s="651"/>
      <c r="M54" s="651"/>
      <c r="N54" s="651"/>
      <c r="O54" s="651"/>
      <c r="P54" s="651"/>
      <c r="Q54" s="651"/>
      <c r="R54" s="651"/>
      <c r="S54" s="651"/>
      <c r="T54" s="651"/>
      <c r="U54" s="651"/>
      <c r="V54" s="651"/>
      <c r="W54" s="651"/>
      <c r="X54" s="651"/>
    </row>
    <row r="55" spans="1:24" ht="16" x14ac:dyDescent="0.2">
      <c r="A55" s="651"/>
      <c r="B55" s="651"/>
      <c r="C55" s="651"/>
      <c r="D55" s="651"/>
      <c r="E55" s="651"/>
      <c r="F55" s="651"/>
      <c r="G55" s="651"/>
      <c r="H55" s="651"/>
      <c r="I55" s="651"/>
      <c r="J55" s="651"/>
      <c r="K55" s="651"/>
      <c r="L55" s="651"/>
      <c r="M55" s="651"/>
      <c r="N55" s="651"/>
      <c r="O55" s="651"/>
      <c r="P55" s="651"/>
      <c r="Q55" s="651"/>
      <c r="R55" s="651"/>
      <c r="S55" s="651"/>
      <c r="T55" s="651"/>
      <c r="U55" s="651"/>
      <c r="V55" s="651"/>
      <c r="W55" s="651"/>
      <c r="X55" s="651"/>
    </row>
    <row r="56" spans="1:24" ht="16" x14ac:dyDescent="0.2">
      <c r="A56" s="651"/>
      <c r="B56" s="651"/>
      <c r="C56" s="651"/>
      <c r="D56" s="651"/>
      <c r="E56" s="651"/>
      <c r="F56" s="651"/>
      <c r="G56" s="651"/>
      <c r="H56" s="651"/>
      <c r="I56" s="651"/>
      <c r="J56" s="651"/>
      <c r="K56" s="651"/>
      <c r="L56" s="651"/>
      <c r="M56" s="651"/>
      <c r="N56" s="651"/>
      <c r="O56" s="651"/>
      <c r="P56" s="651"/>
      <c r="Q56" s="651"/>
      <c r="R56" s="651"/>
      <c r="S56" s="651"/>
      <c r="T56" s="651"/>
      <c r="U56" s="651"/>
      <c r="V56" s="651"/>
      <c r="W56" s="651"/>
      <c r="X56" s="651"/>
    </row>
    <row r="57" spans="1:24" ht="16" x14ac:dyDescent="0.2">
      <c r="A57" s="651"/>
      <c r="B57" s="651"/>
      <c r="C57" s="651"/>
      <c r="D57" s="651"/>
      <c r="E57" s="651"/>
      <c r="F57" s="651"/>
      <c r="G57" s="651"/>
      <c r="H57" s="651"/>
      <c r="I57" s="651"/>
      <c r="J57" s="651"/>
      <c r="K57" s="651"/>
      <c r="L57" s="651"/>
      <c r="M57" s="651"/>
      <c r="N57" s="651"/>
      <c r="O57" s="651"/>
      <c r="P57" s="651"/>
      <c r="Q57" s="651"/>
      <c r="R57" s="651"/>
      <c r="S57" s="651"/>
      <c r="T57" s="651"/>
      <c r="U57" s="651"/>
      <c r="V57" s="651"/>
      <c r="W57" s="651"/>
      <c r="X57" s="651"/>
    </row>
    <row r="58" spans="1:24" ht="16" x14ac:dyDescent="0.2">
      <c r="A58" s="651"/>
      <c r="B58" s="651"/>
      <c r="C58" s="651"/>
      <c r="D58" s="651"/>
      <c r="E58" s="651"/>
      <c r="F58" s="651"/>
      <c r="G58" s="651"/>
      <c r="H58" s="651"/>
      <c r="I58" s="651"/>
      <c r="J58" s="651"/>
      <c r="K58" s="651"/>
      <c r="L58" s="651"/>
      <c r="M58" s="651"/>
      <c r="N58" s="651"/>
      <c r="O58" s="651"/>
      <c r="P58" s="651"/>
      <c r="Q58" s="651"/>
      <c r="R58" s="651"/>
      <c r="S58" s="651"/>
      <c r="T58" s="651"/>
      <c r="U58" s="651"/>
      <c r="V58" s="651"/>
      <c r="W58" s="651"/>
      <c r="X58" s="651"/>
    </row>
    <row r="59" spans="1:24" ht="16" x14ac:dyDescent="0.2">
      <c r="A59" s="651"/>
      <c r="B59" s="651"/>
      <c r="C59" s="651"/>
      <c r="D59" s="651"/>
      <c r="E59" s="651"/>
      <c r="F59" s="651"/>
      <c r="G59" s="651"/>
      <c r="H59" s="651"/>
      <c r="I59" s="651"/>
      <c r="J59" s="651"/>
      <c r="K59" s="651"/>
      <c r="L59" s="651"/>
      <c r="M59" s="651"/>
      <c r="N59" s="651"/>
      <c r="O59" s="651"/>
      <c r="P59" s="651"/>
      <c r="Q59" s="651"/>
      <c r="R59" s="651"/>
      <c r="S59" s="651"/>
      <c r="T59" s="651"/>
      <c r="U59" s="651"/>
      <c r="V59" s="651"/>
      <c r="W59" s="651"/>
      <c r="X59" s="651"/>
    </row>
    <row r="60" spans="1:24" ht="16" x14ac:dyDescent="0.2">
      <c r="A60" s="651"/>
      <c r="B60" s="651"/>
      <c r="C60" s="651"/>
      <c r="D60" s="651"/>
      <c r="E60" s="651"/>
      <c r="F60" s="651"/>
      <c r="G60" s="651"/>
      <c r="H60" s="651"/>
      <c r="I60" s="651"/>
      <c r="J60" s="651"/>
      <c r="K60" s="651"/>
      <c r="L60" s="651"/>
      <c r="M60" s="651"/>
      <c r="N60" s="651"/>
      <c r="O60" s="651"/>
      <c r="P60" s="651"/>
      <c r="Q60" s="651"/>
      <c r="R60" s="651"/>
      <c r="S60" s="651"/>
      <c r="T60" s="651"/>
      <c r="U60" s="651"/>
      <c r="V60" s="651"/>
      <c r="W60" s="651"/>
      <c r="X60" s="651"/>
    </row>
    <row r="61" spans="1:24" ht="16" x14ac:dyDescent="0.2">
      <c r="A61" s="651"/>
      <c r="B61" s="651"/>
      <c r="C61" s="651"/>
      <c r="D61" s="651"/>
      <c r="E61" s="651"/>
      <c r="F61" s="651"/>
      <c r="G61" s="651"/>
      <c r="H61" s="651"/>
      <c r="I61" s="651"/>
      <c r="J61" s="651"/>
      <c r="K61" s="651"/>
      <c r="L61" s="651"/>
      <c r="M61" s="651"/>
      <c r="N61" s="651"/>
      <c r="O61" s="651"/>
      <c r="P61" s="651"/>
      <c r="Q61" s="651"/>
      <c r="R61" s="651"/>
      <c r="S61" s="651"/>
      <c r="T61" s="651"/>
      <c r="U61" s="651"/>
      <c r="V61" s="651"/>
      <c r="W61" s="651"/>
      <c r="X61" s="651"/>
    </row>
    <row r="62" spans="1:24" ht="16" x14ac:dyDescent="0.2">
      <c r="A62" s="651"/>
      <c r="B62" s="651"/>
      <c r="C62" s="651"/>
      <c r="D62" s="651"/>
      <c r="E62" s="651"/>
      <c r="F62" s="651"/>
      <c r="G62" s="651"/>
      <c r="H62" s="651"/>
      <c r="I62" s="651"/>
      <c r="J62" s="651"/>
      <c r="K62" s="651"/>
      <c r="L62" s="651"/>
      <c r="M62" s="651"/>
      <c r="N62" s="651"/>
      <c r="O62" s="651"/>
      <c r="P62" s="651"/>
      <c r="Q62" s="651"/>
      <c r="R62" s="651"/>
      <c r="S62" s="651"/>
      <c r="T62" s="651"/>
      <c r="U62" s="651"/>
      <c r="V62" s="651"/>
      <c r="W62" s="651"/>
      <c r="X62" s="651"/>
    </row>
    <row r="63" spans="1:24" ht="16" x14ac:dyDescent="0.2">
      <c r="A63" s="651"/>
      <c r="B63" s="651"/>
      <c r="C63" s="651"/>
      <c r="D63" s="651"/>
      <c r="E63" s="651"/>
      <c r="F63" s="651"/>
      <c r="G63" s="651"/>
      <c r="H63" s="651"/>
      <c r="I63" s="651"/>
      <c r="J63" s="651"/>
      <c r="K63" s="651"/>
      <c r="L63" s="651"/>
      <c r="M63" s="651"/>
      <c r="N63" s="651"/>
      <c r="O63" s="651"/>
      <c r="P63" s="651"/>
      <c r="Q63" s="651"/>
      <c r="R63" s="651"/>
      <c r="S63" s="651"/>
      <c r="T63" s="651"/>
      <c r="U63" s="651"/>
      <c r="V63" s="651"/>
      <c r="W63" s="651"/>
      <c r="X63" s="651"/>
    </row>
    <row r="64" spans="1:24" ht="16" x14ac:dyDescent="0.2">
      <c r="A64" s="651"/>
      <c r="B64" s="651"/>
      <c r="C64" s="651"/>
      <c r="D64" s="651"/>
      <c r="E64" s="651"/>
      <c r="F64" s="651"/>
      <c r="G64" s="651"/>
      <c r="H64" s="651"/>
      <c r="I64" s="651"/>
      <c r="J64" s="651"/>
      <c r="K64" s="651"/>
      <c r="L64" s="651"/>
      <c r="M64" s="651"/>
      <c r="N64" s="651"/>
      <c r="O64" s="651"/>
      <c r="P64" s="651"/>
      <c r="Q64" s="651"/>
      <c r="R64" s="651"/>
      <c r="S64" s="651"/>
      <c r="T64" s="651"/>
      <c r="U64" s="651"/>
      <c r="V64" s="651"/>
      <c r="W64" s="651"/>
      <c r="X64" s="651"/>
    </row>
    <row r="65" spans="1:24" ht="16" x14ac:dyDescent="0.2">
      <c r="A65" s="651"/>
      <c r="B65" s="651"/>
      <c r="C65" s="651"/>
      <c r="D65" s="651"/>
      <c r="E65" s="651"/>
      <c r="F65" s="651"/>
      <c r="G65" s="651"/>
      <c r="H65" s="651"/>
      <c r="I65" s="651"/>
      <c r="J65" s="651"/>
      <c r="K65" s="651"/>
      <c r="L65" s="651"/>
      <c r="M65" s="651"/>
      <c r="N65" s="651"/>
      <c r="O65" s="651"/>
      <c r="P65" s="651"/>
      <c r="Q65" s="651"/>
      <c r="R65" s="651"/>
      <c r="S65" s="651"/>
      <c r="T65" s="651"/>
      <c r="U65" s="651"/>
      <c r="V65" s="651"/>
      <c r="W65" s="651"/>
      <c r="X65" s="651"/>
    </row>
    <row r="66" spans="1:24" ht="16" x14ac:dyDescent="0.2">
      <c r="A66" s="651"/>
      <c r="B66" s="651"/>
      <c r="C66" s="651"/>
      <c r="D66" s="651"/>
      <c r="E66" s="651"/>
      <c r="F66" s="651"/>
      <c r="G66" s="651"/>
      <c r="H66" s="651"/>
      <c r="I66" s="651"/>
      <c r="J66" s="651"/>
      <c r="K66" s="651"/>
      <c r="L66" s="651"/>
      <c r="M66" s="651"/>
      <c r="N66" s="651"/>
      <c r="O66" s="651"/>
      <c r="P66" s="651"/>
      <c r="Q66" s="651"/>
      <c r="R66" s="651"/>
      <c r="S66" s="651"/>
      <c r="T66" s="651"/>
      <c r="U66" s="651"/>
      <c r="V66" s="651"/>
      <c r="W66" s="651"/>
      <c r="X66" s="651"/>
    </row>
    <row r="67" spans="1:24" ht="16" x14ac:dyDescent="0.2">
      <c r="A67" s="651"/>
      <c r="B67" s="651"/>
      <c r="C67" s="651"/>
      <c r="D67" s="651"/>
      <c r="E67" s="651"/>
      <c r="F67" s="651"/>
      <c r="G67" s="651"/>
      <c r="H67" s="651"/>
      <c r="I67" s="651"/>
      <c r="J67" s="651"/>
      <c r="K67" s="651"/>
      <c r="L67" s="651"/>
      <c r="M67" s="651"/>
      <c r="N67" s="651"/>
      <c r="O67" s="651"/>
      <c r="P67" s="651"/>
      <c r="Q67" s="651"/>
      <c r="R67" s="651"/>
      <c r="S67" s="651"/>
      <c r="T67" s="651"/>
      <c r="U67" s="651"/>
      <c r="V67" s="651"/>
      <c r="W67" s="651"/>
      <c r="X67" s="651"/>
    </row>
    <row r="68" spans="1:24" ht="16" x14ac:dyDescent="0.2">
      <c r="A68" s="651"/>
      <c r="B68" s="651"/>
      <c r="C68" s="651"/>
      <c r="D68" s="651"/>
      <c r="E68" s="651"/>
      <c r="F68" s="651"/>
      <c r="G68" s="651"/>
      <c r="H68" s="651"/>
      <c r="I68" s="651"/>
      <c r="J68" s="651"/>
      <c r="K68" s="651"/>
      <c r="L68" s="651"/>
      <c r="M68" s="651"/>
      <c r="N68" s="651"/>
      <c r="O68" s="651"/>
      <c r="P68" s="651"/>
      <c r="Q68" s="651"/>
      <c r="R68" s="651"/>
      <c r="S68" s="651"/>
      <c r="T68" s="651"/>
      <c r="U68" s="651"/>
      <c r="V68" s="651"/>
      <c r="W68" s="651"/>
      <c r="X68" s="651"/>
    </row>
    <row r="69" spans="1:24" ht="16" x14ac:dyDescent="0.2">
      <c r="A69" s="651"/>
      <c r="B69" s="651"/>
      <c r="C69" s="651"/>
      <c r="D69" s="651"/>
      <c r="E69" s="651"/>
      <c r="F69" s="651"/>
      <c r="G69" s="651"/>
      <c r="H69" s="651"/>
      <c r="I69" s="651"/>
      <c r="J69" s="651"/>
      <c r="K69" s="651"/>
      <c r="L69" s="651"/>
      <c r="M69" s="651"/>
      <c r="N69" s="651"/>
      <c r="O69" s="651"/>
      <c r="P69" s="651"/>
      <c r="Q69" s="651"/>
      <c r="R69" s="651"/>
      <c r="S69" s="651"/>
      <c r="T69" s="651"/>
      <c r="U69" s="651"/>
      <c r="V69" s="651"/>
      <c r="W69" s="651"/>
      <c r="X69" s="651"/>
    </row>
    <row r="70" spans="1:24" ht="16" x14ac:dyDescent="0.2">
      <c r="A70" s="651"/>
      <c r="B70" s="651"/>
      <c r="C70" s="651"/>
      <c r="D70" s="651"/>
      <c r="E70" s="651"/>
      <c r="F70" s="651"/>
      <c r="G70" s="651"/>
      <c r="H70" s="651"/>
      <c r="I70" s="651"/>
      <c r="J70" s="651"/>
      <c r="K70" s="651"/>
      <c r="L70" s="651"/>
      <c r="M70" s="651"/>
      <c r="N70" s="651"/>
      <c r="O70" s="651"/>
      <c r="P70" s="651"/>
      <c r="Q70" s="651"/>
      <c r="R70" s="651"/>
      <c r="S70" s="651"/>
      <c r="T70" s="651"/>
      <c r="U70" s="651"/>
      <c r="V70" s="651"/>
      <c r="W70" s="651"/>
      <c r="X70" s="651"/>
    </row>
    <row r="71" spans="1:24" ht="16" x14ac:dyDescent="0.2">
      <c r="A71" s="651"/>
      <c r="B71" s="651"/>
      <c r="C71" s="651"/>
      <c r="D71" s="651"/>
      <c r="E71" s="651"/>
      <c r="F71" s="651"/>
      <c r="G71" s="651"/>
      <c r="H71" s="651"/>
      <c r="I71" s="651"/>
      <c r="J71" s="651"/>
      <c r="K71" s="651"/>
      <c r="L71" s="651"/>
      <c r="M71" s="651"/>
      <c r="N71" s="651"/>
      <c r="O71" s="651"/>
      <c r="P71" s="651"/>
      <c r="Q71" s="651"/>
      <c r="R71" s="651"/>
      <c r="S71" s="651"/>
      <c r="T71" s="651"/>
      <c r="U71" s="651"/>
      <c r="V71" s="651"/>
      <c r="W71" s="651"/>
      <c r="X71" s="651"/>
    </row>
    <row r="72" spans="1:24" ht="16" x14ac:dyDescent="0.2">
      <c r="A72" s="651"/>
      <c r="B72" s="651"/>
      <c r="C72" s="651"/>
      <c r="D72" s="651"/>
      <c r="E72" s="651"/>
      <c r="F72" s="651"/>
      <c r="G72" s="651"/>
      <c r="H72" s="651"/>
      <c r="I72" s="651"/>
      <c r="J72" s="651"/>
      <c r="K72" s="651"/>
      <c r="L72" s="651"/>
      <c r="M72" s="651"/>
      <c r="N72" s="651"/>
      <c r="O72" s="651"/>
      <c r="P72" s="651"/>
      <c r="Q72" s="651"/>
      <c r="R72" s="651"/>
      <c r="S72" s="651"/>
      <c r="T72" s="651"/>
      <c r="U72" s="651"/>
      <c r="V72" s="651"/>
      <c r="W72" s="651"/>
      <c r="X72" s="651"/>
    </row>
    <row r="73" spans="1:24" ht="16" x14ac:dyDescent="0.2">
      <c r="A73" s="651"/>
      <c r="B73" s="651"/>
      <c r="C73" s="651"/>
      <c r="D73" s="651"/>
      <c r="E73" s="651"/>
      <c r="F73" s="651"/>
      <c r="G73" s="651"/>
      <c r="H73" s="651"/>
      <c r="I73" s="651"/>
      <c r="J73" s="651"/>
      <c r="K73" s="651"/>
      <c r="L73" s="651"/>
      <c r="M73" s="651"/>
      <c r="N73" s="651"/>
      <c r="O73" s="651"/>
      <c r="P73" s="651"/>
      <c r="Q73" s="651"/>
      <c r="R73" s="651"/>
      <c r="S73" s="651"/>
      <c r="T73" s="651"/>
      <c r="U73" s="651"/>
      <c r="V73" s="651"/>
      <c r="W73" s="651"/>
      <c r="X73" s="651"/>
    </row>
    <row r="74" spans="1:24" ht="16" x14ac:dyDescent="0.2">
      <c r="A74" s="651"/>
      <c r="B74" s="651"/>
      <c r="C74" s="651"/>
      <c r="D74" s="651"/>
      <c r="E74" s="651"/>
      <c r="F74" s="651"/>
      <c r="G74" s="651"/>
      <c r="H74" s="651"/>
      <c r="I74" s="651"/>
      <c r="J74" s="651"/>
      <c r="K74" s="651"/>
      <c r="L74" s="651"/>
      <c r="M74" s="651"/>
      <c r="N74" s="651"/>
      <c r="O74" s="651"/>
      <c r="P74" s="651"/>
      <c r="Q74" s="651"/>
      <c r="R74" s="651"/>
      <c r="S74" s="651"/>
      <c r="T74" s="651"/>
      <c r="U74" s="651"/>
      <c r="V74" s="651"/>
      <c r="W74" s="651"/>
      <c r="X74" s="651"/>
    </row>
    <row r="75" spans="1:24" ht="16" x14ac:dyDescent="0.2">
      <c r="A75" s="651"/>
      <c r="B75" s="651"/>
      <c r="C75" s="651"/>
      <c r="D75" s="651"/>
      <c r="E75" s="651"/>
      <c r="F75" s="651"/>
      <c r="G75" s="651"/>
      <c r="H75" s="651"/>
      <c r="I75" s="651"/>
      <c r="J75" s="651"/>
      <c r="K75" s="651"/>
      <c r="L75" s="651"/>
      <c r="M75" s="651"/>
      <c r="N75" s="651"/>
      <c r="O75" s="651"/>
      <c r="P75" s="651"/>
      <c r="Q75" s="651"/>
      <c r="R75" s="651"/>
      <c r="S75" s="651"/>
      <c r="T75" s="651"/>
      <c r="U75" s="651"/>
      <c r="V75" s="651"/>
      <c r="W75" s="651"/>
      <c r="X75" s="651"/>
    </row>
    <row r="76" spans="1:24" ht="16" x14ac:dyDescent="0.2">
      <c r="A76" s="651"/>
      <c r="B76" s="651"/>
      <c r="C76" s="651"/>
      <c r="D76" s="651"/>
      <c r="E76" s="651"/>
      <c r="F76" s="651"/>
      <c r="G76" s="651"/>
      <c r="H76" s="651"/>
      <c r="I76" s="651"/>
      <c r="J76" s="651"/>
      <c r="K76" s="651"/>
      <c r="L76" s="651"/>
      <c r="M76" s="651"/>
      <c r="N76" s="651"/>
      <c r="O76" s="651"/>
      <c r="P76" s="651"/>
      <c r="Q76" s="651"/>
      <c r="R76" s="651"/>
      <c r="S76" s="651"/>
      <c r="T76" s="651"/>
      <c r="U76" s="651"/>
      <c r="V76" s="651"/>
      <c r="W76" s="651"/>
      <c r="X76" s="651"/>
    </row>
    <row r="77" spans="1:24" ht="16" x14ac:dyDescent="0.2">
      <c r="A77" s="651"/>
      <c r="B77" s="651"/>
      <c r="C77" s="651"/>
      <c r="D77" s="651"/>
      <c r="E77" s="651"/>
      <c r="F77" s="651"/>
      <c r="G77" s="651"/>
      <c r="H77" s="651"/>
      <c r="I77" s="651"/>
      <c r="J77" s="651"/>
      <c r="K77" s="651"/>
      <c r="L77" s="651"/>
      <c r="M77" s="651"/>
      <c r="N77" s="651"/>
      <c r="O77" s="651"/>
      <c r="P77" s="651"/>
      <c r="Q77" s="651"/>
      <c r="R77" s="651"/>
      <c r="S77" s="651"/>
      <c r="T77" s="651"/>
      <c r="U77" s="651"/>
      <c r="V77" s="651"/>
      <c r="W77" s="651"/>
      <c r="X77" s="651"/>
    </row>
    <row r="78" spans="1:24" ht="16" x14ac:dyDescent="0.2">
      <c r="A78" s="651"/>
      <c r="B78" s="651"/>
      <c r="C78" s="651"/>
      <c r="D78" s="651"/>
      <c r="E78" s="651"/>
      <c r="F78" s="651"/>
      <c r="G78" s="651"/>
      <c r="H78" s="651"/>
      <c r="I78" s="651"/>
      <c r="J78" s="651"/>
      <c r="K78" s="651"/>
      <c r="L78" s="651"/>
      <c r="M78" s="651"/>
      <c r="N78" s="651"/>
      <c r="O78" s="651"/>
      <c r="P78" s="651"/>
      <c r="Q78" s="651"/>
      <c r="R78" s="651"/>
      <c r="S78" s="651"/>
      <c r="T78" s="651"/>
      <c r="U78" s="651"/>
      <c r="V78" s="651"/>
      <c r="W78" s="651"/>
      <c r="X78" s="651"/>
    </row>
    <row r="79" spans="1:24" ht="16" x14ac:dyDescent="0.2">
      <c r="A79" s="651"/>
      <c r="B79" s="651"/>
      <c r="C79" s="651"/>
      <c r="D79" s="651"/>
      <c r="E79" s="651"/>
      <c r="F79" s="651"/>
      <c r="G79" s="651"/>
      <c r="H79" s="651"/>
      <c r="I79" s="651"/>
      <c r="J79" s="651"/>
      <c r="K79" s="651"/>
      <c r="L79" s="651"/>
      <c r="M79" s="651"/>
      <c r="N79" s="651"/>
      <c r="O79" s="651"/>
      <c r="P79" s="651"/>
      <c r="Q79" s="651"/>
      <c r="R79" s="651"/>
      <c r="S79" s="651"/>
      <c r="T79" s="651"/>
      <c r="U79" s="651"/>
      <c r="V79" s="651"/>
      <c r="W79" s="651"/>
      <c r="X79" s="651"/>
    </row>
    <row r="80" spans="1:24" ht="16" x14ac:dyDescent="0.2">
      <c r="A80" s="651"/>
      <c r="B80" s="651"/>
      <c r="C80" s="651"/>
      <c r="D80" s="651"/>
      <c r="E80" s="651"/>
      <c r="F80" s="651"/>
      <c r="G80" s="651"/>
      <c r="H80" s="651"/>
      <c r="I80" s="651"/>
      <c r="J80" s="651"/>
      <c r="K80" s="651"/>
      <c r="L80" s="651"/>
      <c r="M80" s="651"/>
      <c r="N80" s="651"/>
      <c r="O80" s="651"/>
      <c r="P80" s="651"/>
      <c r="Q80" s="651"/>
      <c r="R80" s="651"/>
      <c r="S80" s="651"/>
      <c r="T80" s="651"/>
      <c r="U80" s="651"/>
      <c r="V80" s="651"/>
      <c r="W80" s="651"/>
      <c r="X80" s="651"/>
    </row>
    <row r="81" spans="1:24" ht="16" x14ac:dyDescent="0.2">
      <c r="A81" s="651"/>
      <c r="B81" s="651"/>
      <c r="C81" s="651"/>
      <c r="D81" s="651"/>
      <c r="E81" s="651"/>
      <c r="F81" s="651"/>
      <c r="G81" s="651"/>
      <c r="H81" s="651"/>
      <c r="I81" s="651"/>
      <c r="J81" s="651"/>
      <c r="K81" s="651"/>
      <c r="L81" s="651"/>
      <c r="M81" s="651"/>
      <c r="N81" s="651"/>
      <c r="O81" s="651"/>
      <c r="P81" s="651"/>
      <c r="Q81" s="651"/>
      <c r="R81" s="651"/>
      <c r="S81" s="651"/>
      <c r="T81" s="651"/>
      <c r="U81" s="651"/>
      <c r="V81" s="651"/>
      <c r="W81" s="651"/>
      <c r="X81" s="651"/>
    </row>
    <row r="82" spans="1:24" ht="16" x14ac:dyDescent="0.2">
      <c r="A82" s="651"/>
      <c r="B82" s="651"/>
      <c r="C82" s="651"/>
      <c r="D82" s="651"/>
      <c r="E82" s="651"/>
      <c r="F82" s="651"/>
      <c r="G82" s="651"/>
      <c r="H82" s="651"/>
      <c r="I82" s="651"/>
      <c r="J82" s="651"/>
      <c r="K82" s="651"/>
      <c r="L82" s="651"/>
      <c r="M82" s="651"/>
      <c r="N82" s="651"/>
      <c r="O82" s="651"/>
      <c r="P82" s="651"/>
      <c r="Q82" s="651"/>
      <c r="R82" s="651"/>
      <c r="S82" s="651"/>
      <c r="T82" s="651"/>
      <c r="U82" s="651"/>
      <c r="V82" s="651"/>
      <c r="W82" s="651"/>
      <c r="X82" s="651"/>
    </row>
    <row r="83" spans="1:24" ht="16" x14ac:dyDescent="0.2">
      <c r="A83" s="651"/>
      <c r="B83" s="651"/>
      <c r="C83" s="651"/>
      <c r="D83" s="651"/>
      <c r="E83" s="651"/>
      <c r="F83" s="651"/>
      <c r="G83" s="651"/>
      <c r="H83" s="651"/>
      <c r="I83" s="651"/>
      <c r="J83" s="651"/>
      <c r="K83" s="651"/>
      <c r="L83" s="651"/>
      <c r="M83" s="651"/>
      <c r="N83" s="651"/>
      <c r="O83" s="651"/>
      <c r="P83" s="651"/>
      <c r="Q83" s="651"/>
      <c r="R83" s="651"/>
      <c r="S83" s="651"/>
      <c r="T83" s="651"/>
      <c r="U83" s="651"/>
      <c r="V83" s="651"/>
      <c r="W83" s="651"/>
      <c r="X83" s="651"/>
    </row>
    <row r="84" spans="1:24" ht="16" x14ac:dyDescent="0.2">
      <c r="A84" s="651"/>
      <c r="B84" s="651"/>
      <c r="C84" s="651"/>
      <c r="D84" s="651"/>
      <c r="E84" s="651"/>
      <c r="F84" s="651"/>
      <c r="G84" s="651"/>
      <c r="H84" s="651"/>
      <c r="I84" s="651"/>
      <c r="J84" s="651"/>
      <c r="K84" s="651"/>
      <c r="L84" s="651"/>
      <c r="M84" s="651"/>
      <c r="N84" s="651"/>
      <c r="O84" s="651"/>
      <c r="P84" s="651"/>
      <c r="Q84" s="651"/>
      <c r="R84" s="651"/>
      <c r="S84" s="651"/>
      <c r="T84" s="651"/>
      <c r="U84" s="651"/>
      <c r="V84" s="651"/>
      <c r="W84" s="651"/>
      <c r="X84" s="651"/>
    </row>
    <row r="85" spans="1:24" ht="16" x14ac:dyDescent="0.2">
      <c r="A85" s="651"/>
      <c r="B85" s="651"/>
      <c r="C85" s="651"/>
      <c r="D85" s="651"/>
      <c r="E85" s="651"/>
      <c r="F85" s="651"/>
      <c r="G85" s="651"/>
      <c r="H85" s="651"/>
      <c r="I85" s="651"/>
      <c r="J85" s="651"/>
      <c r="K85" s="651"/>
      <c r="L85" s="651"/>
      <c r="M85" s="651"/>
      <c r="N85" s="651"/>
      <c r="O85" s="651"/>
      <c r="P85" s="651"/>
      <c r="Q85" s="651"/>
      <c r="R85" s="651"/>
      <c r="S85" s="651"/>
      <c r="T85" s="651"/>
      <c r="U85" s="651"/>
      <c r="V85" s="651"/>
      <c r="W85" s="651"/>
      <c r="X85" s="651"/>
    </row>
    <row r="86" spans="1:24" ht="16" x14ac:dyDescent="0.2">
      <c r="A86" s="651"/>
      <c r="B86" s="651"/>
      <c r="C86" s="651"/>
      <c r="D86" s="651"/>
      <c r="E86" s="651"/>
      <c r="F86" s="651"/>
      <c r="G86" s="651"/>
      <c r="H86" s="651"/>
      <c r="I86" s="651"/>
      <c r="J86" s="651"/>
      <c r="K86" s="651"/>
      <c r="L86" s="651"/>
      <c r="M86" s="651"/>
      <c r="N86" s="651"/>
      <c r="O86" s="651"/>
      <c r="P86" s="651"/>
      <c r="Q86" s="651"/>
      <c r="R86" s="651"/>
      <c r="S86" s="651"/>
      <c r="T86" s="651"/>
      <c r="U86" s="651"/>
      <c r="V86" s="651"/>
      <c r="W86" s="651"/>
      <c r="X86" s="651"/>
    </row>
    <row r="87" spans="1:24" ht="16" x14ac:dyDescent="0.2">
      <c r="A87" s="651"/>
      <c r="B87" s="651"/>
      <c r="C87" s="651"/>
      <c r="D87" s="651"/>
      <c r="E87" s="651"/>
      <c r="F87" s="651"/>
      <c r="G87" s="651"/>
      <c r="H87" s="651"/>
      <c r="I87" s="651"/>
      <c r="J87" s="651"/>
      <c r="K87" s="651"/>
      <c r="L87" s="651"/>
      <c r="M87" s="651"/>
      <c r="N87" s="651"/>
      <c r="O87" s="651"/>
      <c r="P87" s="651"/>
      <c r="Q87" s="651"/>
      <c r="R87" s="651"/>
      <c r="S87" s="651"/>
      <c r="T87" s="651"/>
      <c r="U87" s="651"/>
      <c r="V87" s="651"/>
      <c r="W87" s="651"/>
      <c r="X87" s="651"/>
    </row>
    <row r="88" spans="1:24" ht="16" x14ac:dyDescent="0.2">
      <c r="A88" s="651"/>
      <c r="B88" s="651"/>
      <c r="C88" s="651"/>
      <c r="D88" s="651"/>
      <c r="E88" s="651"/>
      <c r="F88" s="651"/>
      <c r="G88" s="651"/>
      <c r="H88" s="651"/>
      <c r="I88" s="651"/>
      <c r="J88" s="651"/>
      <c r="K88" s="651"/>
      <c r="L88" s="651"/>
      <c r="M88" s="651"/>
      <c r="N88" s="651"/>
      <c r="O88" s="651"/>
      <c r="P88" s="651"/>
      <c r="Q88" s="651"/>
      <c r="R88" s="651"/>
      <c r="S88" s="651"/>
      <c r="T88" s="651"/>
      <c r="U88" s="651"/>
      <c r="V88" s="651"/>
      <c r="W88" s="651"/>
      <c r="X88" s="651"/>
    </row>
    <row r="89" spans="1:24" ht="16" x14ac:dyDescent="0.2">
      <c r="A89" s="651"/>
      <c r="B89" s="651"/>
      <c r="C89" s="651"/>
      <c r="D89" s="651"/>
      <c r="E89" s="651"/>
      <c r="F89" s="651"/>
      <c r="G89" s="651"/>
      <c r="H89" s="651"/>
      <c r="I89" s="651"/>
      <c r="J89" s="651"/>
      <c r="K89" s="651"/>
      <c r="L89" s="651"/>
      <c r="M89" s="651"/>
      <c r="N89" s="651"/>
      <c r="O89" s="651"/>
      <c r="P89" s="651"/>
      <c r="Q89" s="651"/>
      <c r="R89" s="651"/>
      <c r="S89" s="651"/>
      <c r="T89" s="651"/>
      <c r="U89" s="651"/>
      <c r="V89" s="651"/>
      <c r="W89" s="651"/>
      <c r="X89" s="651"/>
    </row>
    <row r="90" spans="1:24" ht="16" x14ac:dyDescent="0.2">
      <c r="A90" s="651"/>
      <c r="B90" s="651"/>
      <c r="C90" s="651"/>
      <c r="D90" s="651"/>
      <c r="E90" s="651"/>
      <c r="F90" s="651"/>
      <c r="G90" s="651"/>
      <c r="H90" s="651"/>
      <c r="I90" s="651"/>
      <c r="J90" s="651"/>
      <c r="K90" s="651"/>
      <c r="L90" s="651"/>
      <c r="M90" s="651"/>
      <c r="N90" s="651"/>
      <c r="O90" s="651"/>
      <c r="P90" s="651"/>
      <c r="Q90" s="651"/>
      <c r="R90" s="651"/>
      <c r="S90" s="651"/>
      <c r="T90" s="651"/>
      <c r="U90" s="651"/>
      <c r="V90" s="651"/>
      <c r="W90" s="651"/>
      <c r="X90" s="651"/>
    </row>
    <row r="91" spans="1:24" ht="16" x14ac:dyDescent="0.2">
      <c r="A91" s="651"/>
      <c r="B91" s="651"/>
      <c r="C91" s="651"/>
      <c r="D91" s="651"/>
      <c r="E91" s="651"/>
      <c r="F91" s="651"/>
      <c r="G91" s="651"/>
      <c r="H91" s="651"/>
      <c r="I91" s="651"/>
      <c r="J91" s="651"/>
      <c r="K91" s="651"/>
      <c r="L91" s="651"/>
      <c r="M91" s="651"/>
      <c r="N91" s="651"/>
      <c r="O91" s="651"/>
      <c r="P91" s="651"/>
      <c r="Q91" s="651"/>
      <c r="R91" s="651"/>
      <c r="S91" s="651"/>
      <c r="T91" s="651"/>
      <c r="U91" s="651"/>
      <c r="V91" s="651"/>
      <c r="W91" s="651"/>
      <c r="X91" s="651"/>
    </row>
    <row r="92" spans="1:24" ht="16" x14ac:dyDescent="0.2">
      <c r="A92" s="651"/>
      <c r="B92" s="651"/>
      <c r="C92" s="651"/>
      <c r="D92" s="651"/>
      <c r="E92" s="651"/>
      <c r="F92" s="651"/>
      <c r="G92" s="651"/>
      <c r="H92" s="651"/>
      <c r="I92" s="651"/>
      <c r="J92" s="651"/>
      <c r="K92" s="651"/>
      <c r="L92" s="651"/>
      <c r="M92" s="651"/>
      <c r="N92" s="651"/>
      <c r="O92" s="651"/>
      <c r="P92" s="651"/>
      <c r="Q92" s="651"/>
      <c r="R92" s="651"/>
      <c r="S92" s="651"/>
      <c r="T92" s="651"/>
      <c r="U92" s="651"/>
      <c r="V92" s="651"/>
      <c r="W92" s="651"/>
      <c r="X92" s="651"/>
    </row>
    <row r="93" spans="1:24" ht="16" x14ac:dyDescent="0.2">
      <c r="A93" s="651"/>
      <c r="B93" s="651"/>
      <c r="C93" s="651"/>
      <c r="D93" s="651"/>
      <c r="E93" s="651"/>
      <c r="F93" s="651"/>
      <c r="G93" s="651"/>
      <c r="H93" s="651"/>
      <c r="I93" s="651"/>
      <c r="J93" s="651"/>
      <c r="K93" s="651"/>
      <c r="L93" s="651"/>
      <c r="M93" s="651"/>
      <c r="N93" s="651"/>
      <c r="O93" s="651"/>
      <c r="P93" s="651"/>
      <c r="Q93" s="651"/>
      <c r="R93" s="651"/>
      <c r="S93" s="651"/>
      <c r="T93" s="651"/>
      <c r="U93" s="651"/>
      <c r="V93" s="651"/>
      <c r="W93" s="651"/>
      <c r="X93" s="651"/>
    </row>
    <row r="94" spans="1:24" ht="16" x14ac:dyDescent="0.2">
      <c r="A94" s="651"/>
      <c r="B94" s="651"/>
      <c r="C94" s="651"/>
      <c r="D94" s="651"/>
      <c r="E94" s="651"/>
      <c r="F94" s="651"/>
      <c r="G94" s="651"/>
      <c r="H94" s="651"/>
      <c r="I94" s="651"/>
      <c r="J94" s="651"/>
      <c r="K94" s="651"/>
      <c r="L94" s="651"/>
      <c r="M94" s="651"/>
      <c r="N94" s="651"/>
      <c r="O94" s="651"/>
      <c r="P94" s="651"/>
      <c r="Q94" s="651"/>
      <c r="R94" s="651"/>
      <c r="S94" s="651"/>
      <c r="T94" s="651"/>
      <c r="U94" s="651"/>
      <c r="V94" s="651"/>
      <c r="W94" s="651"/>
      <c r="X94" s="651"/>
    </row>
    <row r="95" spans="1:24" ht="16" x14ac:dyDescent="0.2">
      <c r="A95" s="651"/>
      <c r="B95" s="651"/>
      <c r="C95" s="651"/>
      <c r="D95" s="651"/>
      <c r="E95" s="651"/>
      <c r="F95" s="651"/>
      <c r="G95" s="651"/>
      <c r="H95" s="651"/>
      <c r="I95" s="651"/>
      <c r="J95" s="651"/>
      <c r="K95" s="651"/>
      <c r="L95" s="651"/>
      <c r="M95" s="651"/>
      <c r="N95" s="651"/>
      <c r="O95" s="651"/>
      <c r="P95" s="651"/>
      <c r="Q95" s="651"/>
      <c r="R95" s="651"/>
      <c r="S95" s="651"/>
      <c r="T95" s="651"/>
      <c r="U95" s="651"/>
      <c r="V95" s="651"/>
      <c r="W95" s="651"/>
      <c r="X95" s="651"/>
    </row>
    <row r="96" spans="1:24" ht="16" x14ac:dyDescent="0.2">
      <c r="A96" s="651"/>
      <c r="B96" s="651"/>
      <c r="C96" s="651"/>
      <c r="D96" s="651"/>
      <c r="E96" s="651"/>
      <c r="F96" s="651"/>
      <c r="G96" s="651"/>
      <c r="H96" s="651"/>
      <c r="I96" s="651"/>
      <c r="J96" s="651"/>
      <c r="K96" s="651"/>
      <c r="L96" s="651"/>
      <c r="M96" s="651"/>
      <c r="N96" s="651"/>
      <c r="O96" s="651"/>
      <c r="P96" s="651"/>
      <c r="Q96" s="651"/>
      <c r="R96" s="651"/>
      <c r="S96" s="651"/>
      <c r="T96" s="651"/>
      <c r="U96" s="651"/>
      <c r="V96" s="651"/>
      <c r="W96" s="651"/>
      <c r="X96" s="651"/>
    </row>
    <row r="97" spans="1:24" ht="16" x14ac:dyDescent="0.2">
      <c r="A97" s="651"/>
      <c r="B97" s="651"/>
      <c r="C97" s="651"/>
      <c r="D97" s="651"/>
      <c r="E97" s="651"/>
      <c r="F97" s="651"/>
      <c r="G97" s="651"/>
      <c r="H97" s="651"/>
      <c r="I97" s="651"/>
      <c r="J97" s="651"/>
      <c r="K97" s="651"/>
      <c r="L97" s="651"/>
      <c r="M97" s="651"/>
      <c r="N97" s="651"/>
      <c r="O97" s="651"/>
      <c r="P97" s="651"/>
      <c r="Q97" s="651"/>
      <c r="R97" s="651"/>
      <c r="S97" s="651"/>
      <c r="T97" s="651"/>
      <c r="U97" s="651"/>
      <c r="V97" s="651"/>
      <c r="W97" s="651"/>
      <c r="X97" s="651"/>
    </row>
    <row r="98" spans="1:24" ht="16" x14ac:dyDescent="0.2">
      <c r="A98" s="651"/>
      <c r="B98" s="651"/>
      <c r="C98" s="651"/>
      <c r="D98" s="651"/>
      <c r="E98" s="651"/>
      <c r="F98" s="651"/>
      <c r="G98" s="651"/>
      <c r="H98" s="651"/>
      <c r="I98" s="651"/>
      <c r="J98" s="651"/>
      <c r="K98" s="651"/>
      <c r="L98" s="651"/>
      <c r="M98" s="651"/>
      <c r="N98" s="651"/>
      <c r="O98" s="651"/>
      <c r="P98" s="651"/>
      <c r="Q98" s="651"/>
      <c r="R98" s="651"/>
      <c r="S98" s="651"/>
      <c r="T98" s="651"/>
      <c r="U98" s="651"/>
      <c r="V98" s="651"/>
      <c r="W98" s="651"/>
      <c r="X98" s="651"/>
    </row>
    <row r="99" spans="1:24" ht="16" x14ac:dyDescent="0.2">
      <c r="A99" s="651"/>
      <c r="B99" s="651"/>
      <c r="C99" s="651"/>
      <c r="D99" s="651"/>
      <c r="E99" s="651"/>
      <c r="F99" s="651"/>
      <c r="G99" s="651"/>
      <c r="H99" s="651"/>
      <c r="I99" s="651"/>
      <c r="J99" s="651"/>
      <c r="K99" s="651"/>
      <c r="L99" s="651"/>
      <c r="M99" s="651"/>
      <c r="N99" s="651"/>
      <c r="O99" s="651"/>
      <c r="P99" s="651"/>
      <c r="Q99" s="651"/>
      <c r="R99" s="651"/>
      <c r="S99" s="651"/>
      <c r="T99" s="651"/>
      <c r="U99" s="651"/>
      <c r="V99" s="651"/>
      <c r="W99" s="651"/>
      <c r="X99" s="651"/>
    </row>
    <row r="100" spans="1:24" ht="16" x14ac:dyDescent="0.2">
      <c r="A100" s="651"/>
      <c r="B100" s="651"/>
      <c r="C100" s="651"/>
      <c r="D100" s="651"/>
      <c r="E100" s="651"/>
      <c r="F100" s="651"/>
      <c r="G100" s="651"/>
      <c r="H100" s="651"/>
      <c r="I100" s="651"/>
      <c r="J100" s="651"/>
      <c r="K100" s="651"/>
      <c r="L100" s="651"/>
      <c r="M100" s="651"/>
      <c r="N100" s="651"/>
      <c r="O100" s="651"/>
      <c r="P100" s="651"/>
      <c r="Q100" s="651"/>
      <c r="R100" s="651"/>
      <c r="S100" s="651"/>
      <c r="T100" s="651"/>
      <c r="U100" s="651"/>
      <c r="V100" s="651"/>
      <c r="W100" s="651"/>
      <c r="X100" s="651"/>
    </row>
    <row r="101" spans="1:24" ht="16" x14ac:dyDescent="0.2">
      <c r="A101" s="651"/>
      <c r="B101" s="651"/>
      <c r="C101" s="651"/>
      <c r="D101" s="651"/>
      <c r="E101" s="651"/>
      <c r="F101" s="651"/>
      <c r="G101" s="651"/>
      <c r="H101" s="651"/>
      <c r="I101" s="651"/>
      <c r="J101" s="651"/>
      <c r="K101" s="651"/>
      <c r="L101" s="651"/>
      <c r="M101" s="651"/>
      <c r="N101" s="651"/>
      <c r="O101" s="651"/>
      <c r="P101" s="651"/>
      <c r="Q101" s="651"/>
      <c r="R101" s="651"/>
      <c r="S101" s="651"/>
      <c r="T101" s="651"/>
      <c r="U101" s="651"/>
      <c r="V101" s="651"/>
      <c r="W101" s="651"/>
      <c r="X101" s="651"/>
    </row>
    <row r="102" spans="1:24" ht="16" x14ac:dyDescent="0.2">
      <c r="A102" s="651"/>
      <c r="B102" s="651"/>
      <c r="C102" s="651"/>
      <c r="D102" s="651"/>
      <c r="E102" s="651"/>
      <c r="F102" s="651"/>
      <c r="G102" s="651"/>
      <c r="H102" s="651"/>
      <c r="I102" s="651"/>
      <c r="J102" s="651"/>
      <c r="K102" s="651"/>
      <c r="L102" s="651"/>
      <c r="M102" s="651"/>
      <c r="N102" s="651"/>
      <c r="O102" s="651"/>
      <c r="P102" s="651"/>
      <c r="Q102" s="651"/>
      <c r="R102" s="651"/>
      <c r="S102" s="651"/>
      <c r="T102" s="651"/>
      <c r="U102" s="651"/>
      <c r="V102" s="651"/>
      <c r="W102" s="651"/>
      <c r="X102" s="651"/>
    </row>
    <row r="103" spans="1:24" ht="16" x14ac:dyDescent="0.2">
      <c r="A103" s="651"/>
      <c r="B103" s="651"/>
      <c r="C103" s="651"/>
      <c r="D103" s="651"/>
      <c r="E103" s="651"/>
      <c r="F103" s="651"/>
      <c r="G103" s="651"/>
      <c r="H103" s="651"/>
      <c r="I103" s="651"/>
      <c r="J103" s="651"/>
      <c r="K103" s="651"/>
      <c r="L103" s="651"/>
      <c r="M103" s="651"/>
      <c r="N103" s="651"/>
      <c r="O103" s="651"/>
      <c r="P103" s="651"/>
      <c r="Q103" s="651"/>
      <c r="R103" s="651"/>
      <c r="S103" s="651"/>
      <c r="T103" s="651"/>
      <c r="U103" s="651"/>
      <c r="V103" s="651"/>
      <c r="W103" s="651"/>
      <c r="X103" s="651"/>
    </row>
    <row r="104" spans="1:24" ht="16" x14ac:dyDescent="0.2">
      <c r="A104" s="651"/>
      <c r="B104" s="651"/>
      <c r="C104" s="651"/>
      <c r="D104" s="651"/>
      <c r="E104" s="651"/>
      <c r="F104" s="651"/>
      <c r="G104" s="651"/>
      <c r="H104" s="651"/>
      <c r="I104" s="651"/>
      <c r="J104" s="651"/>
      <c r="K104" s="651"/>
      <c r="L104" s="651"/>
      <c r="M104" s="651"/>
      <c r="N104" s="651"/>
      <c r="O104" s="651"/>
      <c r="P104" s="651"/>
      <c r="Q104" s="651"/>
      <c r="R104" s="651"/>
      <c r="S104" s="651"/>
      <c r="T104" s="651"/>
      <c r="U104" s="651"/>
      <c r="V104" s="651"/>
      <c r="W104" s="651"/>
      <c r="X104" s="651"/>
    </row>
    <row r="105" spans="1:24" ht="16" x14ac:dyDescent="0.2">
      <c r="A105" s="651"/>
      <c r="B105" s="651"/>
      <c r="C105" s="651"/>
      <c r="D105" s="651"/>
      <c r="E105" s="651"/>
      <c r="F105" s="651"/>
      <c r="G105" s="651"/>
      <c r="H105" s="651"/>
      <c r="I105" s="651"/>
      <c r="J105" s="651"/>
      <c r="K105" s="651"/>
      <c r="L105" s="651"/>
      <c r="M105" s="651"/>
      <c r="N105" s="651"/>
      <c r="O105" s="651"/>
      <c r="P105" s="651"/>
      <c r="Q105" s="651"/>
      <c r="R105" s="651"/>
      <c r="S105" s="651"/>
      <c r="T105" s="651"/>
      <c r="U105" s="651"/>
      <c r="V105" s="651"/>
      <c r="W105" s="651"/>
      <c r="X105" s="651"/>
    </row>
    <row r="106" spans="1:24" ht="16" x14ac:dyDescent="0.2">
      <c r="A106" s="651"/>
      <c r="B106" s="651"/>
      <c r="C106" s="651"/>
      <c r="D106" s="651"/>
      <c r="E106" s="651"/>
      <c r="F106" s="651"/>
      <c r="G106" s="651"/>
      <c r="H106" s="651"/>
      <c r="I106" s="651"/>
      <c r="J106" s="651"/>
      <c r="K106" s="651"/>
      <c r="L106" s="651"/>
      <c r="M106" s="651"/>
      <c r="N106" s="651"/>
      <c r="O106" s="651"/>
      <c r="P106" s="651"/>
      <c r="Q106" s="651"/>
      <c r="R106" s="651"/>
      <c r="S106" s="651"/>
      <c r="T106" s="651"/>
      <c r="U106" s="651"/>
      <c r="V106" s="651"/>
      <c r="W106" s="651"/>
      <c r="X106" s="651"/>
    </row>
    <row r="107" spans="1:24" ht="16" x14ac:dyDescent="0.2">
      <c r="A107" s="651"/>
      <c r="B107" s="651"/>
      <c r="C107" s="651"/>
      <c r="D107" s="651"/>
      <c r="E107" s="651"/>
      <c r="F107" s="651"/>
      <c r="G107" s="651"/>
      <c r="H107" s="651"/>
      <c r="I107" s="651"/>
      <c r="J107" s="651"/>
      <c r="K107" s="651"/>
      <c r="L107" s="651"/>
      <c r="M107" s="651"/>
      <c r="N107" s="651"/>
      <c r="O107" s="651"/>
      <c r="P107" s="651"/>
      <c r="Q107" s="651"/>
      <c r="R107" s="651"/>
      <c r="S107" s="651"/>
      <c r="T107" s="651"/>
      <c r="U107" s="651"/>
      <c r="V107" s="651"/>
      <c r="W107" s="651"/>
      <c r="X107" s="651"/>
    </row>
    <row r="108" spans="1:24" ht="16" x14ac:dyDescent="0.2">
      <c r="A108" s="651"/>
      <c r="B108" s="651"/>
      <c r="C108" s="651"/>
      <c r="D108" s="651"/>
      <c r="E108" s="651"/>
      <c r="F108" s="651"/>
      <c r="G108" s="651"/>
      <c r="H108" s="651"/>
      <c r="I108" s="651"/>
      <c r="J108" s="651"/>
      <c r="K108" s="651"/>
      <c r="L108" s="651"/>
      <c r="M108" s="651"/>
      <c r="N108" s="651"/>
      <c r="O108" s="651"/>
      <c r="P108" s="651"/>
      <c r="Q108" s="651"/>
      <c r="R108" s="651"/>
      <c r="S108" s="651"/>
      <c r="T108" s="651"/>
      <c r="U108" s="651"/>
      <c r="V108" s="651"/>
      <c r="W108" s="651"/>
      <c r="X108" s="651"/>
    </row>
    <row r="109" spans="1:24" ht="16" x14ac:dyDescent="0.2">
      <c r="A109" s="651"/>
      <c r="B109" s="651"/>
      <c r="C109" s="651"/>
      <c r="D109" s="651"/>
      <c r="E109" s="651"/>
      <c r="F109" s="651"/>
      <c r="G109" s="651"/>
      <c r="H109" s="651"/>
      <c r="I109" s="651"/>
      <c r="J109" s="651"/>
      <c r="K109" s="651"/>
      <c r="L109" s="651"/>
      <c r="M109" s="651"/>
      <c r="N109" s="651"/>
      <c r="O109" s="651"/>
      <c r="P109" s="651"/>
      <c r="Q109" s="651"/>
      <c r="R109" s="651"/>
      <c r="S109" s="651"/>
      <c r="T109" s="651"/>
      <c r="U109" s="651"/>
      <c r="V109" s="651"/>
      <c r="W109" s="651"/>
      <c r="X109" s="651"/>
    </row>
    <row r="110" spans="1:24" ht="16" x14ac:dyDescent="0.2">
      <c r="A110" s="651"/>
      <c r="B110" s="651"/>
      <c r="C110" s="651"/>
      <c r="D110" s="651"/>
      <c r="E110" s="651"/>
      <c r="F110" s="651"/>
      <c r="G110" s="651"/>
      <c r="H110" s="651"/>
      <c r="I110" s="651"/>
      <c r="J110" s="651"/>
      <c r="K110" s="651"/>
      <c r="L110" s="651"/>
      <c r="M110" s="651"/>
      <c r="N110" s="651"/>
      <c r="O110" s="651"/>
      <c r="P110" s="651"/>
      <c r="Q110" s="651"/>
      <c r="R110" s="651"/>
      <c r="S110" s="651"/>
      <c r="T110" s="651"/>
      <c r="U110" s="651"/>
      <c r="V110" s="651"/>
      <c r="W110" s="651"/>
      <c r="X110" s="651"/>
    </row>
    <row r="111" spans="1:24" ht="16" x14ac:dyDescent="0.2">
      <c r="A111" s="651"/>
      <c r="B111" s="651"/>
      <c r="C111" s="651"/>
      <c r="D111" s="651"/>
      <c r="E111" s="651"/>
      <c r="F111" s="651"/>
      <c r="G111" s="651"/>
      <c r="H111" s="651"/>
      <c r="I111" s="651"/>
      <c r="J111" s="651"/>
      <c r="K111" s="651"/>
      <c r="L111" s="651"/>
      <c r="M111" s="651"/>
      <c r="N111" s="651"/>
      <c r="O111" s="651"/>
      <c r="P111" s="651"/>
      <c r="Q111" s="651"/>
      <c r="R111" s="651"/>
      <c r="S111" s="651"/>
      <c r="T111" s="651"/>
      <c r="U111" s="651"/>
      <c r="V111" s="651"/>
      <c r="W111" s="651"/>
      <c r="X111" s="651"/>
    </row>
    <row r="112" spans="1:24" ht="16" x14ac:dyDescent="0.2">
      <c r="A112" s="651"/>
      <c r="B112" s="651"/>
      <c r="C112" s="651"/>
      <c r="D112" s="651"/>
      <c r="E112" s="651"/>
      <c r="F112" s="651"/>
      <c r="G112" s="651"/>
      <c r="H112" s="651"/>
      <c r="I112" s="651"/>
      <c r="J112" s="651"/>
      <c r="K112" s="651"/>
      <c r="L112" s="651"/>
      <c r="M112" s="651"/>
      <c r="N112" s="651"/>
      <c r="O112" s="651"/>
      <c r="P112" s="651"/>
      <c r="Q112" s="651"/>
      <c r="R112" s="651"/>
      <c r="S112" s="651"/>
      <c r="T112" s="651"/>
      <c r="U112" s="651"/>
      <c r="V112" s="651"/>
      <c r="W112" s="651"/>
      <c r="X112" s="651"/>
    </row>
    <row r="113" spans="1:24" ht="16" x14ac:dyDescent="0.2">
      <c r="A113" s="651"/>
      <c r="B113" s="651"/>
      <c r="C113" s="651"/>
      <c r="D113" s="651"/>
      <c r="E113" s="651"/>
      <c r="F113" s="651"/>
      <c r="G113" s="651"/>
      <c r="H113" s="651"/>
      <c r="I113" s="651"/>
      <c r="J113" s="651"/>
      <c r="K113" s="651"/>
      <c r="L113" s="651"/>
      <c r="M113" s="651"/>
      <c r="N113" s="651"/>
      <c r="O113" s="651"/>
      <c r="P113" s="651"/>
      <c r="Q113" s="651"/>
      <c r="R113" s="651"/>
      <c r="S113" s="651"/>
      <c r="T113" s="651"/>
      <c r="U113" s="651"/>
      <c r="V113" s="651"/>
      <c r="W113" s="651"/>
      <c r="X113" s="651"/>
    </row>
    <row r="114" spans="1:24" ht="16" x14ac:dyDescent="0.2">
      <c r="A114" s="651"/>
      <c r="B114" s="651"/>
      <c r="C114" s="651"/>
      <c r="D114" s="651"/>
      <c r="E114" s="651"/>
      <c r="F114" s="651"/>
      <c r="G114" s="651"/>
      <c r="H114" s="651"/>
      <c r="I114" s="651"/>
      <c r="J114" s="651"/>
      <c r="K114" s="651"/>
      <c r="L114" s="651"/>
      <c r="M114" s="651"/>
      <c r="N114" s="651"/>
      <c r="O114" s="651"/>
      <c r="P114" s="651"/>
      <c r="Q114" s="651"/>
      <c r="R114" s="651"/>
      <c r="S114" s="651"/>
      <c r="T114" s="651"/>
      <c r="U114" s="651"/>
      <c r="V114" s="651"/>
      <c r="W114" s="651"/>
      <c r="X114" s="651"/>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B203"/>
  <sheetViews>
    <sheetView showGridLines="0" workbookViewId="0">
      <selection activeCell="K23" sqref="K23"/>
    </sheetView>
  </sheetViews>
  <sheetFormatPr baseColWidth="10" defaultColWidth="8.83203125" defaultRowHeight="14" x14ac:dyDescent="0.2"/>
  <cols>
    <col min="1" max="1" width="3.33203125" style="649" customWidth="1"/>
    <col min="2" max="2" width="2.5" style="649" customWidth="1"/>
    <col min="3" max="3" width="43.1640625" style="152" customWidth="1"/>
    <col min="4" max="4" width="8.1640625" style="152" hidden="1" customWidth="1"/>
    <col min="5" max="5" width="9.5" style="152" customWidth="1"/>
    <col min="6" max="6" width="7.6640625" style="152" customWidth="1"/>
    <col min="7" max="7" width="7.83203125" style="152" customWidth="1"/>
    <col min="8" max="8" width="8.6640625" style="152" bestFit="1" customWidth="1"/>
    <col min="9" max="9" width="8.6640625" style="152" customWidth="1"/>
    <col min="10" max="54" width="8.83203125" style="649"/>
    <col min="55" max="16384" width="8.83203125" style="152"/>
  </cols>
  <sheetData>
    <row r="1" spans="1:54" s="142" customFormat="1" ht="19" x14ac:dyDescent="0.25">
      <c r="A1" s="649"/>
      <c r="B1" s="649"/>
      <c r="C1" s="143" t="s">
        <v>58</v>
      </c>
      <c r="D1" s="144"/>
      <c r="E1" s="144"/>
      <c r="F1" s="145"/>
      <c r="G1" s="144"/>
      <c r="H1" s="144"/>
      <c r="I1" s="144"/>
      <c r="J1" s="649"/>
      <c r="K1" s="649"/>
      <c r="L1" s="649"/>
      <c r="M1" s="649"/>
      <c r="N1" s="649"/>
      <c r="O1" s="649"/>
      <c r="P1" s="649"/>
      <c r="Q1" s="649"/>
      <c r="R1" s="649"/>
      <c r="S1" s="649"/>
      <c r="T1" s="649"/>
      <c r="U1" s="649"/>
      <c r="V1" s="649"/>
      <c r="W1" s="649"/>
      <c r="X1" s="649"/>
      <c r="Y1" s="649"/>
      <c r="Z1" s="649"/>
      <c r="AA1" s="649"/>
      <c r="AB1" s="649"/>
      <c r="AC1" s="649"/>
      <c r="AD1" s="649"/>
      <c r="AE1" s="649"/>
      <c r="AF1" s="649"/>
      <c r="AG1" s="649"/>
      <c r="AH1" s="649"/>
      <c r="AI1" s="649"/>
      <c r="AJ1" s="649"/>
      <c r="AK1" s="649"/>
      <c r="AL1" s="649"/>
      <c r="AM1" s="649"/>
      <c r="AN1" s="649"/>
      <c r="AO1" s="649"/>
      <c r="AP1" s="649"/>
      <c r="AQ1" s="649"/>
      <c r="AR1" s="649"/>
      <c r="AS1" s="649"/>
      <c r="AT1" s="649"/>
      <c r="AU1" s="649"/>
      <c r="AV1" s="649"/>
      <c r="AW1" s="649"/>
      <c r="AX1" s="649"/>
      <c r="AY1" s="649"/>
      <c r="AZ1" s="649"/>
      <c r="BA1" s="649"/>
      <c r="BB1" s="649"/>
    </row>
    <row r="2" spans="1:54" s="146" customFormat="1" ht="16" x14ac:dyDescent="0.2">
      <c r="A2" s="650"/>
      <c r="B2" s="650"/>
      <c r="C2" s="147" t="s">
        <v>59</v>
      </c>
      <c r="D2" s="148"/>
      <c r="E2" s="148"/>
      <c r="F2" s="148"/>
      <c r="G2" s="148"/>
      <c r="H2" s="148"/>
      <c r="I2" s="148"/>
      <c r="J2" s="650"/>
      <c r="K2" s="650"/>
      <c r="L2" s="650"/>
      <c r="M2" s="650"/>
      <c r="N2" s="650"/>
      <c r="O2" s="650"/>
      <c r="P2" s="650"/>
      <c r="Q2" s="650"/>
      <c r="R2" s="650"/>
      <c r="S2" s="650"/>
      <c r="T2" s="650"/>
      <c r="U2" s="650"/>
      <c r="V2" s="650"/>
      <c r="W2" s="650"/>
      <c r="X2" s="650"/>
      <c r="Y2" s="650"/>
      <c r="Z2" s="650"/>
      <c r="AA2" s="650"/>
      <c r="AB2" s="650"/>
      <c r="AC2" s="650"/>
      <c r="AD2" s="650"/>
      <c r="AE2" s="650"/>
      <c r="AF2" s="650"/>
      <c r="AG2" s="650"/>
      <c r="AH2" s="650"/>
      <c r="AI2" s="650"/>
      <c r="AJ2" s="650"/>
      <c r="AK2" s="650"/>
      <c r="AL2" s="650"/>
      <c r="AM2" s="650"/>
      <c r="AN2" s="650"/>
      <c r="AO2" s="650"/>
      <c r="AP2" s="650"/>
      <c r="AQ2" s="650"/>
      <c r="AR2" s="650"/>
      <c r="AS2" s="650"/>
      <c r="AT2" s="650"/>
      <c r="AU2" s="650"/>
      <c r="AV2" s="650"/>
      <c r="AW2" s="650"/>
      <c r="AX2" s="650"/>
      <c r="AY2" s="650"/>
      <c r="AZ2" s="650"/>
      <c r="BA2" s="650"/>
      <c r="BB2" s="650"/>
    </row>
    <row r="3" spans="1:54" s="142" customFormat="1" x14ac:dyDescent="0.2">
      <c r="A3" s="649"/>
      <c r="B3" s="649"/>
      <c r="C3" s="149"/>
      <c r="D3" s="144"/>
      <c r="E3" s="144"/>
      <c r="F3" s="145"/>
      <c r="G3" s="144"/>
      <c r="H3" s="144"/>
      <c r="I3" s="144"/>
      <c r="J3" s="649"/>
      <c r="K3" s="649"/>
      <c r="L3" s="649"/>
      <c r="M3" s="649"/>
      <c r="N3" s="649"/>
      <c r="O3" s="649"/>
      <c r="P3" s="649"/>
      <c r="Q3" s="649"/>
      <c r="R3" s="649"/>
      <c r="S3" s="649"/>
      <c r="T3" s="649"/>
      <c r="U3" s="649"/>
      <c r="V3" s="649"/>
      <c r="W3" s="649"/>
      <c r="X3" s="649"/>
      <c r="Y3" s="649"/>
      <c r="Z3" s="649"/>
      <c r="AA3" s="649"/>
      <c r="AB3" s="649"/>
      <c r="AC3" s="649"/>
      <c r="AD3" s="649"/>
      <c r="AE3" s="649"/>
      <c r="AF3" s="649"/>
      <c r="AG3" s="649"/>
      <c r="AH3" s="649"/>
      <c r="AI3" s="649"/>
      <c r="AJ3" s="649"/>
      <c r="AK3" s="649"/>
      <c r="AL3" s="649"/>
      <c r="AM3" s="649"/>
      <c r="AN3" s="649"/>
      <c r="AO3" s="649"/>
      <c r="AP3" s="649"/>
      <c r="AQ3" s="649"/>
      <c r="AR3" s="649"/>
      <c r="AS3" s="649"/>
      <c r="AT3" s="649"/>
      <c r="AU3" s="649"/>
      <c r="AV3" s="649"/>
      <c r="AW3" s="649"/>
      <c r="AX3" s="649"/>
      <c r="AY3" s="649"/>
      <c r="AZ3" s="649"/>
      <c r="BA3" s="649"/>
      <c r="BB3" s="649"/>
    </row>
    <row r="4" spans="1:54" s="142" customFormat="1" x14ac:dyDescent="0.2">
      <c r="A4" s="649"/>
      <c r="B4" s="649"/>
      <c r="C4" s="150" t="s">
        <v>60</v>
      </c>
      <c r="D4" s="144"/>
      <c r="F4" s="145"/>
      <c r="G4" s="144"/>
      <c r="H4" s="144"/>
      <c r="I4" s="144"/>
      <c r="J4" s="649"/>
      <c r="K4" s="649"/>
      <c r="L4" s="649"/>
      <c r="M4" s="649"/>
      <c r="N4" s="649"/>
      <c r="O4" s="649"/>
      <c r="P4" s="649"/>
      <c r="Q4" s="649"/>
      <c r="R4" s="649"/>
      <c r="S4" s="649"/>
      <c r="T4" s="649"/>
      <c r="U4" s="649"/>
      <c r="V4" s="649"/>
      <c r="W4" s="649"/>
      <c r="X4" s="649"/>
      <c r="Y4" s="649"/>
      <c r="Z4" s="649"/>
      <c r="AA4" s="649"/>
      <c r="AB4" s="649"/>
      <c r="AC4" s="649"/>
      <c r="AD4" s="649"/>
      <c r="AE4" s="649"/>
      <c r="AF4" s="649"/>
      <c r="AG4" s="649"/>
      <c r="AH4" s="649"/>
      <c r="AI4" s="649"/>
      <c r="AJ4" s="649"/>
      <c r="AK4" s="649"/>
      <c r="AL4" s="649"/>
      <c r="AM4" s="649"/>
      <c r="AN4" s="649"/>
      <c r="AO4" s="649"/>
      <c r="AP4" s="649"/>
      <c r="AQ4" s="649"/>
      <c r="AR4" s="649"/>
      <c r="AS4" s="649"/>
      <c r="AT4" s="649"/>
      <c r="AU4" s="649"/>
      <c r="AV4" s="649"/>
      <c r="AW4" s="649"/>
      <c r="AX4" s="649"/>
      <c r="AY4" s="649"/>
      <c r="AZ4" s="649"/>
      <c r="BA4" s="649"/>
      <c r="BB4" s="649"/>
    </row>
    <row r="5" spans="1:54" s="142" customFormat="1" x14ac:dyDescent="0.2">
      <c r="A5" s="649"/>
      <c r="B5" s="649"/>
      <c r="C5" s="151"/>
      <c r="D5" s="151"/>
      <c r="E5" s="151"/>
      <c r="F5" s="151"/>
      <c r="G5" s="151"/>
      <c r="H5" s="151"/>
      <c r="J5" s="649"/>
      <c r="K5" s="649"/>
      <c r="L5" s="649"/>
      <c r="M5" s="649"/>
      <c r="N5" s="649"/>
      <c r="O5" s="649"/>
      <c r="P5" s="649"/>
      <c r="Q5" s="649"/>
      <c r="R5" s="649"/>
      <c r="S5" s="649"/>
      <c r="T5" s="649"/>
      <c r="U5" s="649"/>
      <c r="V5" s="649"/>
      <c r="W5" s="649"/>
      <c r="X5" s="649"/>
      <c r="Y5" s="649"/>
      <c r="Z5" s="649"/>
      <c r="AA5" s="649"/>
      <c r="AB5" s="649"/>
      <c r="AC5" s="649"/>
      <c r="AD5" s="649"/>
      <c r="AE5" s="649"/>
      <c r="AF5" s="649"/>
      <c r="AG5" s="649"/>
      <c r="AH5" s="649"/>
      <c r="AI5" s="649"/>
      <c r="AJ5" s="649"/>
      <c r="AK5" s="649"/>
      <c r="AL5" s="649"/>
      <c r="AM5" s="649"/>
      <c r="AN5" s="649"/>
      <c r="AO5" s="649"/>
      <c r="AP5" s="649"/>
      <c r="AQ5" s="649"/>
      <c r="AR5" s="649"/>
      <c r="AS5" s="649"/>
      <c r="AT5" s="649"/>
      <c r="AU5" s="649"/>
      <c r="AV5" s="649"/>
      <c r="AW5" s="649"/>
      <c r="AX5" s="649"/>
      <c r="AY5" s="649"/>
      <c r="AZ5" s="649"/>
      <c r="BA5" s="649"/>
      <c r="BB5" s="649"/>
    </row>
    <row r="6" spans="1:54" x14ac:dyDescent="0.2">
      <c r="C6" s="661" t="s">
        <v>61</v>
      </c>
      <c r="E6" s="663" t="s">
        <v>62</v>
      </c>
      <c r="F6" s="664"/>
      <c r="G6" s="664"/>
      <c r="H6" s="664"/>
      <c r="I6" s="665"/>
    </row>
    <row r="7" spans="1:54" x14ac:dyDescent="0.2">
      <c r="C7" s="662"/>
      <c r="D7" s="153">
        <v>2015</v>
      </c>
      <c r="E7" s="154" t="s">
        <v>63</v>
      </c>
      <c r="F7" s="154" t="s">
        <v>64</v>
      </c>
      <c r="G7" s="155" t="s">
        <v>65</v>
      </c>
      <c r="H7" s="154" t="s">
        <v>66</v>
      </c>
      <c r="I7" s="154" t="s">
        <v>67</v>
      </c>
    </row>
    <row r="8" spans="1:54" x14ac:dyDescent="0.2">
      <c r="C8" s="156" t="s">
        <v>68</v>
      </c>
      <c r="D8" s="157">
        <f>'Income Statement'!AN9</f>
        <v>0</v>
      </c>
      <c r="E8" s="157">
        <f>'Income Statement'!AF8</f>
        <v>2019.4245000000001</v>
      </c>
      <c r="F8" s="157">
        <f>'Income Statement'!AG8</f>
        <v>3439.1904749999999</v>
      </c>
      <c r="G8" s="157">
        <f>'Income Statement'!AH8</f>
        <v>5524.2956475000001</v>
      </c>
      <c r="H8" s="157">
        <f>'Income Statement'!AI8</f>
        <v>8341.5002343750002</v>
      </c>
      <c r="I8" s="157">
        <f>'Income Statement'!AJ8</f>
        <v>11799.225207</v>
      </c>
    </row>
    <row r="9" spans="1:54" x14ac:dyDescent="0.2">
      <c r="C9" s="158" t="s">
        <v>69</v>
      </c>
      <c r="D9" s="159"/>
      <c r="E9" s="159">
        <f>'Income Statement'!AF9</f>
        <v>0.80000000000000027</v>
      </c>
      <c r="F9" s="159">
        <f>'Income Statement'!AG9</f>
        <v>0.70305474406198387</v>
      </c>
      <c r="G9" s="159">
        <f>'Income Statement'!AH9</f>
        <v>0.60627789814403932</v>
      </c>
      <c r="H9" s="159">
        <f>'Income Statement'!AI9</f>
        <v>0.50996629554935491</v>
      </c>
      <c r="I9" s="159">
        <f>'Income Statement'!AJ9</f>
        <v>0.41452075471698113</v>
      </c>
    </row>
    <row r="10" spans="1:54" x14ac:dyDescent="0.2">
      <c r="C10" s="160"/>
      <c r="D10" s="161"/>
      <c r="E10" s="161"/>
      <c r="F10" s="161"/>
      <c r="G10" s="161"/>
      <c r="H10" s="161"/>
      <c r="I10" s="161"/>
    </row>
    <row r="11" spans="1:54" x14ac:dyDescent="0.2">
      <c r="C11" s="162" t="s">
        <v>70</v>
      </c>
      <c r="D11" s="163"/>
      <c r="E11" s="164"/>
      <c r="F11" s="164"/>
      <c r="G11" s="164"/>
      <c r="H11" s="164"/>
      <c r="I11" s="164"/>
    </row>
    <row r="12" spans="1:54" x14ac:dyDescent="0.2">
      <c r="C12" s="165" t="s">
        <v>71</v>
      </c>
      <c r="D12" s="166"/>
      <c r="E12" s="167"/>
      <c r="F12" s="167"/>
      <c r="G12" s="167"/>
      <c r="H12" s="167"/>
      <c r="I12" s="167"/>
    </row>
    <row r="13" spans="1:54" x14ac:dyDescent="0.2">
      <c r="C13" s="165" t="s">
        <v>72</v>
      </c>
      <c r="D13" s="168" t="e">
        <f>D14/'Income Statement'!$AS$57</f>
        <v>#DIV/0!</v>
      </c>
      <c r="E13" s="169">
        <f>E14/'Income Statement'!AF44</f>
        <v>17.334115879828328</v>
      </c>
      <c r="F13" s="169">
        <f>F14/'Income Statement'!AG44</f>
        <v>29.520948283261802</v>
      </c>
      <c r="G13" s="169">
        <f>G14/'Income Statement'!AH44</f>
        <v>47.418846759656653</v>
      </c>
      <c r="H13" s="169">
        <f>H14/'Income Statement'!AI44</f>
        <v>71.600860380901295</v>
      </c>
      <c r="I13" s="169">
        <f>I14/'Income Statement'!AJ44</f>
        <v>101.28090306437767</v>
      </c>
    </row>
    <row r="14" spans="1:54" x14ac:dyDescent="0.2">
      <c r="C14" s="170" t="s">
        <v>73</v>
      </c>
      <c r="D14" s="171">
        <f>D8*10</f>
        <v>0</v>
      </c>
      <c r="E14" s="172">
        <f t="shared" ref="E14:I14" si="0">E8*10</f>
        <v>20194.245000000003</v>
      </c>
      <c r="F14" s="172">
        <f t="shared" si="0"/>
        <v>34391.904750000002</v>
      </c>
      <c r="G14" s="172">
        <f t="shared" si="0"/>
        <v>55242.956474999999</v>
      </c>
      <c r="H14" s="172">
        <f t="shared" si="0"/>
        <v>83415.002343750006</v>
      </c>
      <c r="I14" s="172">
        <f t="shared" si="0"/>
        <v>117992.25206999999</v>
      </c>
    </row>
    <row r="15" spans="1:54" x14ac:dyDescent="0.2">
      <c r="C15" s="160" t="s">
        <v>74</v>
      </c>
      <c r="D15" s="173"/>
      <c r="E15" s="173"/>
      <c r="F15" s="173"/>
      <c r="G15" s="173"/>
      <c r="H15" s="173"/>
      <c r="I15" s="173"/>
    </row>
    <row r="16" spans="1:54" x14ac:dyDescent="0.2">
      <c r="C16" s="165" t="s">
        <v>75</v>
      </c>
      <c r="D16" s="174"/>
      <c r="E16" s="174"/>
      <c r="F16" s="174"/>
      <c r="G16" s="174"/>
      <c r="H16" s="174"/>
      <c r="I16" s="174"/>
    </row>
    <row r="17" spans="1:54" x14ac:dyDescent="0.2">
      <c r="C17" s="165" t="s">
        <v>72</v>
      </c>
      <c r="D17" s="174" t="e">
        <f>D18/'Income Statement'!$AS$57</f>
        <v>#DIV/0!</v>
      </c>
      <c r="E17" s="169">
        <f>E18/'Income Statement'!AF44</f>
        <v>8.6670579399141641</v>
      </c>
      <c r="F17" s="169">
        <f>F18/'Income Statement'!AG44</f>
        <v>14.760474141630901</v>
      </c>
      <c r="G17" s="169">
        <f>G18/'Income Statement'!AH44</f>
        <v>23.709423379828326</v>
      </c>
      <c r="H17" s="169">
        <f>H18/'Income Statement'!AI44</f>
        <v>35.800430190450648</v>
      </c>
      <c r="I17" s="169">
        <f>I18/'Income Statement'!AJ44</f>
        <v>50.640451532188834</v>
      </c>
    </row>
    <row r="18" spans="1:54" x14ac:dyDescent="0.2">
      <c r="C18" s="170" t="s">
        <v>73</v>
      </c>
      <c r="D18" s="172">
        <f>D8*5</f>
        <v>0</v>
      </c>
      <c r="E18" s="172">
        <f t="shared" ref="E18:I18" si="1">E8*5</f>
        <v>10097.122500000001</v>
      </c>
      <c r="F18" s="172">
        <f t="shared" si="1"/>
        <v>17195.952375000001</v>
      </c>
      <c r="G18" s="172">
        <f t="shared" si="1"/>
        <v>27621.4782375</v>
      </c>
      <c r="H18" s="172">
        <f t="shared" si="1"/>
        <v>41707.501171875003</v>
      </c>
      <c r="I18" s="172">
        <f t="shared" si="1"/>
        <v>58996.126034999994</v>
      </c>
    </row>
    <row r="19" spans="1:54" x14ac:dyDescent="0.2">
      <c r="C19" s="175" t="s">
        <v>76</v>
      </c>
      <c r="D19" s="174"/>
      <c r="E19" s="174"/>
      <c r="F19" s="174"/>
      <c r="G19" s="174"/>
      <c r="H19" s="174"/>
      <c r="I19" s="174"/>
    </row>
    <row r="20" spans="1:54" x14ac:dyDescent="0.2">
      <c r="C20" s="165" t="s">
        <v>77</v>
      </c>
      <c r="D20" s="174"/>
      <c r="E20" s="174"/>
      <c r="F20" s="174"/>
      <c r="G20" s="174"/>
      <c r="H20" s="174"/>
      <c r="I20" s="174"/>
    </row>
    <row r="21" spans="1:54" x14ac:dyDescent="0.2">
      <c r="C21" s="165" t="s">
        <v>72</v>
      </c>
      <c r="D21" s="174" t="e">
        <f>D22/'Income Statement'!$AS$57</f>
        <v>#DIV/0!</v>
      </c>
      <c r="E21" s="169">
        <f>E22/'Income Statement'!AF44</f>
        <v>13.000586909871245</v>
      </c>
      <c r="F21" s="169">
        <f>F22/'Income Statement'!AG44</f>
        <v>22.140711212446348</v>
      </c>
      <c r="G21" s="169">
        <f>G22/'Income Statement'!AH44</f>
        <v>35.564135069742491</v>
      </c>
      <c r="H21" s="169">
        <f>H22/'Income Statement'!AI44</f>
        <v>53.700645285675968</v>
      </c>
      <c r="I21" s="169">
        <f>I22/'Income Statement'!AJ44</f>
        <v>75.960677298283258</v>
      </c>
    </row>
    <row r="22" spans="1:54" x14ac:dyDescent="0.2">
      <c r="C22" s="170" t="s">
        <v>73</v>
      </c>
      <c r="D22" s="172">
        <f>7.5*D8</f>
        <v>0</v>
      </c>
      <c r="E22" s="172">
        <f t="shared" ref="E22:I22" si="2">7.5*E8</f>
        <v>15145.68375</v>
      </c>
      <c r="F22" s="172">
        <f t="shared" si="2"/>
        <v>25793.928562499997</v>
      </c>
      <c r="G22" s="172">
        <f t="shared" si="2"/>
        <v>41432.217356250003</v>
      </c>
      <c r="H22" s="172">
        <f t="shared" si="2"/>
        <v>62561.251757812504</v>
      </c>
      <c r="I22" s="172">
        <f t="shared" si="2"/>
        <v>88494.189052499991</v>
      </c>
    </row>
    <row r="23" spans="1:54" s="142" customFormat="1" x14ac:dyDescent="0.2">
      <c r="A23" s="649"/>
      <c r="B23" s="649"/>
      <c r="C23" s="176" t="s">
        <v>78</v>
      </c>
      <c r="E23" s="177">
        <f>I21/(1+DCF!$C$26)^4</f>
        <v>44.489879486817514</v>
      </c>
      <c r="J23" s="649"/>
      <c r="K23" s="649"/>
      <c r="L23" s="649"/>
      <c r="M23" s="649"/>
      <c r="N23" s="649"/>
      <c r="O23" s="649"/>
      <c r="P23" s="649"/>
      <c r="Q23" s="649"/>
      <c r="R23" s="649"/>
      <c r="S23" s="649"/>
      <c r="T23" s="649"/>
      <c r="U23" s="649"/>
      <c r="V23" s="649"/>
      <c r="W23" s="649"/>
      <c r="X23" s="649"/>
      <c r="Y23" s="649"/>
      <c r="Z23" s="649"/>
      <c r="AA23" s="649"/>
      <c r="AB23" s="649"/>
      <c r="AC23" s="649"/>
      <c r="AD23" s="649"/>
      <c r="AE23" s="649"/>
      <c r="AF23" s="649"/>
      <c r="AG23" s="649"/>
      <c r="AH23" s="649"/>
      <c r="AI23" s="649"/>
      <c r="AJ23" s="649"/>
      <c r="AK23" s="649"/>
      <c r="AL23" s="649"/>
      <c r="AM23" s="649"/>
      <c r="AN23" s="649"/>
      <c r="AO23" s="649"/>
      <c r="AP23" s="649"/>
      <c r="AQ23" s="649"/>
      <c r="AR23" s="649"/>
      <c r="AS23" s="649"/>
      <c r="AT23" s="649"/>
      <c r="AU23" s="649"/>
      <c r="AV23" s="649"/>
      <c r="AW23" s="649"/>
      <c r="AX23" s="649"/>
      <c r="AY23" s="649"/>
      <c r="AZ23" s="649"/>
      <c r="BA23" s="649"/>
      <c r="BB23" s="649"/>
    </row>
    <row r="24" spans="1:54" s="142" customFormat="1" x14ac:dyDescent="0.2">
      <c r="A24" s="649"/>
      <c r="B24" s="649"/>
      <c r="J24" s="649"/>
      <c r="K24" s="649"/>
      <c r="L24" s="649"/>
      <c r="M24" s="649"/>
      <c r="N24" s="649"/>
      <c r="O24" s="649"/>
      <c r="P24" s="649"/>
      <c r="Q24" s="649"/>
      <c r="R24" s="649"/>
      <c r="S24" s="649"/>
      <c r="T24" s="649"/>
      <c r="U24" s="649"/>
      <c r="V24" s="649"/>
      <c r="W24" s="649"/>
      <c r="X24" s="649"/>
      <c r="Y24" s="649"/>
      <c r="Z24" s="649"/>
      <c r="AA24" s="649"/>
      <c r="AB24" s="649"/>
      <c r="AC24" s="649"/>
      <c r="AD24" s="649"/>
      <c r="AE24" s="649"/>
      <c r="AF24" s="649"/>
      <c r="AG24" s="649"/>
      <c r="AH24" s="649"/>
      <c r="AI24" s="649"/>
      <c r="AJ24" s="649"/>
      <c r="AK24" s="649"/>
      <c r="AL24" s="649"/>
      <c r="AM24" s="649"/>
      <c r="AN24" s="649"/>
      <c r="AO24" s="649"/>
      <c r="AP24" s="649"/>
      <c r="AQ24" s="649"/>
      <c r="AR24" s="649"/>
      <c r="AS24" s="649"/>
      <c r="AT24" s="649"/>
      <c r="AU24" s="649"/>
      <c r="AV24" s="649"/>
      <c r="AW24" s="649"/>
      <c r="AX24" s="649"/>
      <c r="AY24" s="649"/>
      <c r="AZ24" s="649"/>
      <c r="BA24" s="649"/>
      <c r="BB24" s="649"/>
    </row>
    <row r="25" spans="1:54" x14ac:dyDescent="0.2">
      <c r="C25" s="178" t="s">
        <v>79</v>
      </c>
      <c r="D25" s="666" t="s">
        <v>80</v>
      </c>
      <c r="E25" s="667"/>
      <c r="F25" s="667"/>
      <c r="G25" s="667"/>
      <c r="H25" s="667"/>
      <c r="I25" s="668"/>
    </row>
    <row r="26" spans="1:54" x14ac:dyDescent="0.2">
      <c r="C26" s="179" t="s">
        <v>81</v>
      </c>
      <c r="D26" s="659">
        <f>DCF!D84</f>
        <v>55.162959640090662</v>
      </c>
      <c r="E26" s="660"/>
      <c r="F26" s="660"/>
      <c r="G26" s="660"/>
      <c r="H26" s="660"/>
      <c r="I26" s="660"/>
    </row>
    <row r="27" spans="1:54" x14ac:dyDescent="0.2">
      <c r="C27" s="179" t="s">
        <v>82</v>
      </c>
      <c r="D27" s="659">
        <f>DCF!H82</f>
        <v>12.596362725990058</v>
      </c>
      <c r="E27" s="660"/>
      <c r="F27" s="660"/>
      <c r="G27" s="660"/>
      <c r="H27" s="660"/>
      <c r="I27" s="660"/>
    </row>
    <row r="28" spans="1:54" x14ac:dyDescent="0.2">
      <c r="C28" s="179" t="s">
        <v>83</v>
      </c>
      <c r="D28" s="659">
        <f>DCF!F83</f>
        <v>21.678139032194249</v>
      </c>
      <c r="E28" s="660"/>
      <c r="F28" s="660"/>
      <c r="G28" s="660"/>
      <c r="H28" s="660"/>
      <c r="I28" s="660"/>
    </row>
    <row r="29" spans="1:54" s="142" customFormat="1" ht="15" thickBot="1" x14ac:dyDescent="0.25">
      <c r="A29" s="649"/>
      <c r="B29" s="649"/>
      <c r="C29" s="180"/>
      <c r="D29" s="181"/>
      <c r="E29" s="181"/>
      <c r="F29" s="181"/>
      <c r="G29" s="181"/>
      <c r="H29" s="181"/>
      <c r="I29" s="181"/>
      <c r="J29" s="649"/>
      <c r="K29" s="649"/>
      <c r="L29" s="649"/>
      <c r="M29" s="649"/>
      <c r="N29" s="649"/>
      <c r="O29" s="649"/>
      <c r="P29" s="649"/>
      <c r="Q29" s="649"/>
      <c r="R29" s="649"/>
      <c r="S29" s="649"/>
      <c r="T29" s="649"/>
      <c r="U29" s="649"/>
      <c r="V29" s="649"/>
      <c r="W29" s="649"/>
      <c r="X29" s="649"/>
      <c r="Y29" s="649"/>
      <c r="Z29" s="649"/>
      <c r="AA29" s="649"/>
      <c r="AB29" s="649"/>
      <c r="AC29" s="649"/>
      <c r="AD29" s="649"/>
      <c r="AE29" s="649"/>
      <c r="AF29" s="649"/>
      <c r="AG29" s="649"/>
      <c r="AH29" s="649"/>
      <c r="AI29" s="649"/>
      <c r="AJ29" s="649"/>
      <c r="AK29" s="649"/>
      <c r="AL29" s="649"/>
      <c r="AM29" s="649"/>
      <c r="AN29" s="649"/>
      <c r="AO29" s="649"/>
      <c r="AP29" s="649"/>
      <c r="AQ29" s="649"/>
      <c r="AR29" s="649"/>
      <c r="AS29" s="649"/>
      <c r="AT29" s="649"/>
      <c r="AU29" s="649"/>
      <c r="AV29" s="649"/>
      <c r="AW29" s="649"/>
      <c r="AX29" s="649"/>
      <c r="AY29" s="649"/>
      <c r="AZ29" s="649"/>
      <c r="BA29" s="649"/>
      <c r="BB29" s="649"/>
    </row>
    <row r="30" spans="1:54" ht="33" thickBot="1" x14ac:dyDescent="0.25">
      <c r="C30" s="182" t="s">
        <v>84</v>
      </c>
      <c r="D30" s="183"/>
      <c r="E30" s="656" t="s">
        <v>85</v>
      </c>
      <c r="F30" s="656" t="s">
        <v>86</v>
      </c>
      <c r="G30" s="181"/>
      <c r="H30" s="181"/>
      <c r="I30" s="181"/>
    </row>
    <row r="31" spans="1:54" ht="16" x14ac:dyDescent="0.2">
      <c r="C31" s="182" t="s">
        <v>87</v>
      </c>
      <c r="D31" s="183"/>
      <c r="E31" s="657">
        <f>E23</f>
        <v>44.489879486817514</v>
      </c>
      <c r="F31" s="184">
        <f>E31/8.58-1</f>
        <v>4.1853006394892205</v>
      </c>
      <c r="G31" s="181"/>
      <c r="H31" s="181"/>
      <c r="I31" s="181"/>
    </row>
    <row r="32" spans="1:54" ht="16" x14ac:dyDescent="0.2">
      <c r="C32" s="185" t="s">
        <v>88</v>
      </c>
      <c r="D32" s="186"/>
      <c r="E32" s="657" t="s">
        <v>206</v>
      </c>
      <c r="F32" s="184" t="s">
        <v>207</v>
      </c>
      <c r="G32" s="181"/>
      <c r="H32" s="181"/>
      <c r="I32" s="181"/>
    </row>
    <row r="33" spans="1:54" ht="16" x14ac:dyDescent="0.2">
      <c r="C33" s="185" t="s">
        <v>89</v>
      </c>
      <c r="D33" s="186"/>
      <c r="E33" s="657">
        <f>D28</f>
        <v>21.678139032194249</v>
      </c>
      <c r="F33" s="184">
        <f>E33/8.58-1</f>
        <v>1.5265896307918703</v>
      </c>
      <c r="G33" s="181"/>
      <c r="H33" s="181"/>
      <c r="I33" s="181"/>
    </row>
    <row r="34" spans="1:54" ht="17" thickBot="1" x14ac:dyDescent="0.25">
      <c r="C34" s="187" t="s">
        <v>90</v>
      </c>
      <c r="D34" s="188"/>
      <c r="E34" s="658">
        <f>AVERAGE(E31:E33)</f>
        <v>33.084009259505883</v>
      </c>
      <c r="F34" s="184">
        <f>E34/8.58-1</f>
        <v>2.855945135140546</v>
      </c>
      <c r="G34" s="181"/>
      <c r="H34" s="181"/>
      <c r="I34" s="181"/>
    </row>
    <row r="35" spans="1:54" s="142" customFormat="1" x14ac:dyDescent="0.2">
      <c r="A35" s="649"/>
      <c r="B35" s="649"/>
      <c r="J35" s="649"/>
      <c r="K35" s="649"/>
      <c r="L35" s="649"/>
      <c r="M35" s="649"/>
      <c r="N35" s="649"/>
      <c r="O35" s="649"/>
      <c r="P35" s="649"/>
      <c r="Q35" s="649"/>
      <c r="R35" s="649"/>
      <c r="S35" s="649"/>
      <c r="T35" s="649"/>
      <c r="U35" s="649"/>
      <c r="V35" s="649"/>
      <c r="W35" s="649"/>
      <c r="X35" s="649"/>
      <c r="Y35" s="649"/>
      <c r="Z35" s="649"/>
      <c r="AA35" s="649"/>
      <c r="AB35" s="649"/>
      <c r="AC35" s="649"/>
      <c r="AD35" s="649"/>
      <c r="AE35" s="649"/>
      <c r="AF35" s="649"/>
      <c r="AG35" s="649"/>
      <c r="AH35" s="649"/>
      <c r="AI35" s="649"/>
      <c r="AJ35" s="649"/>
      <c r="AK35" s="649"/>
      <c r="AL35" s="649"/>
      <c r="AM35" s="649"/>
      <c r="AN35" s="649"/>
      <c r="AO35" s="649"/>
      <c r="AP35" s="649"/>
      <c r="AQ35" s="649"/>
      <c r="AR35" s="649"/>
      <c r="AS35" s="649"/>
      <c r="AT35" s="649"/>
      <c r="AU35" s="649"/>
      <c r="AV35" s="649"/>
      <c r="AW35" s="649"/>
      <c r="AX35" s="649"/>
      <c r="AY35" s="649"/>
      <c r="AZ35" s="649"/>
      <c r="BA35" s="649"/>
      <c r="BB35" s="649"/>
    </row>
    <row r="36" spans="1:54" s="142" customFormat="1" ht="16" x14ac:dyDescent="0.2">
      <c r="A36" s="649"/>
      <c r="B36" s="649"/>
      <c r="C36" s="189"/>
      <c r="J36" s="649"/>
      <c r="K36" s="649"/>
      <c r="L36" s="649"/>
      <c r="M36" s="649"/>
      <c r="N36" s="649"/>
      <c r="O36" s="649"/>
      <c r="P36" s="649"/>
      <c r="Q36" s="649"/>
      <c r="R36" s="649"/>
      <c r="S36" s="649"/>
      <c r="T36" s="649"/>
      <c r="U36" s="649"/>
      <c r="V36" s="649"/>
      <c r="W36" s="649"/>
      <c r="X36" s="649"/>
      <c r="Y36" s="649"/>
      <c r="Z36" s="649"/>
      <c r="AA36" s="649"/>
      <c r="AB36" s="649"/>
      <c r="AC36" s="649"/>
      <c r="AD36" s="649"/>
      <c r="AE36" s="649"/>
      <c r="AF36" s="649"/>
      <c r="AG36" s="649"/>
      <c r="AH36" s="649"/>
      <c r="AI36" s="649"/>
      <c r="AJ36" s="649"/>
      <c r="AK36" s="649"/>
      <c r="AL36" s="649"/>
      <c r="AM36" s="649"/>
      <c r="AN36" s="649"/>
      <c r="AO36" s="649"/>
      <c r="AP36" s="649"/>
      <c r="AQ36" s="649"/>
      <c r="AR36" s="649"/>
      <c r="AS36" s="649"/>
      <c r="AT36" s="649"/>
      <c r="AU36" s="649"/>
      <c r="AV36" s="649"/>
      <c r="AW36" s="649"/>
      <c r="AX36" s="649"/>
      <c r="AY36" s="649"/>
      <c r="AZ36" s="649"/>
      <c r="BA36" s="649"/>
      <c r="BB36" s="649"/>
    </row>
    <row r="37" spans="1:54" s="142" customFormat="1" ht="16" x14ac:dyDescent="0.2">
      <c r="A37" s="649"/>
      <c r="B37" s="649"/>
      <c r="C37" s="190" t="s">
        <v>91</v>
      </c>
      <c r="D37" s="190"/>
      <c r="E37" s="191">
        <v>10000</v>
      </c>
      <c r="J37" s="649"/>
      <c r="K37" s="649"/>
      <c r="L37" s="649"/>
      <c r="M37" s="649"/>
      <c r="N37" s="649"/>
      <c r="O37" s="649"/>
      <c r="P37" s="649"/>
      <c r="Q37" s="649"/>
      <c r="R37" s="649"/>
      <c r="S37" s="649"/>
      <c r="T37" s="649"/>
      <c r="U37" s="649"/>
      <c r="V37" s="649"/>
      <c r="W37" s="649"/>
      <c r="X37" s="649"/>
      <c r="Y37" s="649"/>
      <c r="Z37" s="649"/>
      <c r="AA37" s="649"/>
      <c r="AB37" s="649"/>
      <c r="AC37" s="649"/>
      <c r="AD37" s="649"/>
      <c r="AE37" s="649"/>
      <c r="AF37" s="649"/>
      <c r="AG37" s="649"/>
      <c r="AH37" s="649"/>
      <c r="AI37" s="649"/>
      <c r="AJ37" s="649"/>
      <c r="AK37" s="649"/>
      <c r="AL37" s="649"/>
      <c r="AM37" s="649"/>
      <c r="AN37" s="649"/>
      <c r="AO37" s="649"/>
      <c r="AP37" s="649"/>
      <c r="AQ37" s="649"/>
      <c r="AR37" s="649"/>
      <c r="AS37" s="649"/>
      <c r="AT37" s="649"/>
      <c r="AU37" s="649"/>
      <c r="AV37" s="649"/>
      <c r="AW37" s="649"/>
      <c r="AX37" s="649"/>
      <c r="AY37" s="649"/>
      <c r="AZ37" s="649"/>
      <c r="BA37" s="649"/>
      <c r="BB37" s="649"/>
    </row>
    <row r="38" spans="1:54" s="142" customFormat="1" ht="16" x14ac:dyDescent="0.2">
      <c r="A38" s="649"/>
      <c r="B38" s="649"/>
      <c r="C38" s="190" t="s">
        <v>92</v>
      </c>
      <c r="D38" s="190"/>
      <c r="E38" s="192">
        <f>E37/'Income Statement'!AF44</f>
        <v>8.5836909871244629</v>
      </c>
      <c r="J38" s="649"/>
      <c r="K38" s="649"/>
      <c r="L38" s="649"/>
      <c r="M38" s="649"/>
      <c r="N38" s="649"/>
      <c r="O38" s="649"/>
      <c r="P38" s="649"/>
      <c r="Q38" s="649"/>
      <c r="R38" s="649"/>
      <c r="S38" s="649"/>
      <c r="T38" s="649"/>
      <c r="U38" s="649"/>
      <c r="V38" s="649"/>
      <c r="W38" s="649"/>
      <c r="X38" s="649"/>
      <c r="Y38" s="649"/>
      <c r="Z38" s="649"/>
      <c r="AA38" s="649"/>
      <c r="AB38" s="649"/>
      <c r="AC38" s="649"/>
      <c r="AD38" s="649"/>
      <c r="AE38" s="649"/>
      <c r="AF38" s="649"/>
      <c r="AG38" s="649"/>
      <c r="AH38" s="649"/>
      <c r="AI38" s="649"/>
      <c r="AJ38" s="649"/>
      <c r="AK38" s="649"/>
      <c r="AL38" s="649"/>
      <c r="AM38" s="649"/>
      <c r="AN38" s="649"/>
      <c r="AO38" s="649"/>
      <c r="AP38" s="649"/>
      <c r="AQ38" s="649"/>
      <c r="AR38" s="649"/>
      <c r="AS38" s="649"/>
      <c r="AT38" s="649"/>
      <c r="AU38" s="649"/>
      <c r="AV38" s="649"/>
      <c r="AW38" s="649"/>
      <c r="AX38" s="649"/>
      <c r="AY38" s="649"/>
      <c r="AZ38" s="649"/>
      <c r="BA38" s="649"/>
      <c r="BB38" s="649"/>
    </row>
    <row r="39" spans="1:54" s="142" customFormat="1" x14ac:dyDescent="0.2">
      <c r="A39" s="649"/>
      <c r="B39" s="649"/>
      <c r="J39" s="649"/>
      <c r="K39" s="649"/>
      <c r="L39" s="649"/>
      <c r="M39" s="649"/>
      <c r="N39" s="649"/>
      <c r="O39" s="649"/>
      <c r="P39" s="649"/>
      <c r="Q39" s="649"/>
      <c r="R39" s="649"/>
      <c r="S39" s="649"/>
      <c r="T39" s="649"/>
      <c r="U39" s="649"/>
      <c r="V39" s="649"/>
      <c r="W39" s="649"/>
      <c r="X39" s="649"/>
      <c r="Y39" s="649"/>
      <c r="Z39" s="649"/>
      <c r="AA39" s="649"/>
      <c r="AB39" s="649"/>
      <c r="AC39" s="649"/>
      <c r="AD39" s="649"/>
      <c r="AE39" s="649"/>
      <c r="AF39" s="649"/>
      <c r="AG39" s="649"/>
      <c r="AH39" s="649"/>
      <c r="AI39" s="649"/>
      <c r="AJ39" s="649"/>
      <c r="AK39" s="649"/>
      <c r="AL39" s="649"/>
      <c r="AM39" s="649"/>
      <c r="AN39" s="649"/>
      <c r="AO39" s="649"/>
      <c r="AP39" s="649"/>
      <c r="AQ39" s="649"/>
      <c r="AR39" s="649"/>
      <c r="AS39" s="649"/>
      <c r="AT39" s="649"/>
      <c r="AU39" s="649"/>
      <c r="AV39" s="649"/>
      <c r="AW39" s="649"/>
      <c r="AX39" s="649"/>
      <c r="AY39" s="649"/>
      <c r="AZ39" s="649"/>
      <c r="BA39" s="649"/>
      <c r="BB39" s="649"/>
    </row>
    <row r="40" spans="1:54" s="142" customFormat="1" x14ac:dyDescent="0.2">
      <c r="A40" s="649"/>
      <c r="B40" s="649"/>
      <c r="J40" s="649"/>
      <c r="K40" s="649"/>
      <c r="L40" s="649"/>
      <c r="M40" s="649"/>
      <c r="N40" s="649"/>
      <c r="O40" s="649"/>
      <c r="P40" s="649"/>
      <c r="Q40" s="649"/>
      <c r="R40" s="649"/>
      <c r="S40" s="649"/>
      <c r="T40" s="649"/>
      <c r="U40" s="649"/>
      <c r="V40" s="649"/>
      <c r="W40" s="649"/>
      <c r="X40" s="649"/>
      <c r="Y40" s="649"/>
      <c r="Z40" s="649"/>
      <c r="AA40" s="649"/>
      <c r="AB40" s="649"/>
      <c r="AC40" s="649"/>
      <c r="AD40" s="649"/>
      <c r="AE40" s="649"/>
      <c r="AF40" s="649"/>
      <c r="AG40" s="649"/>
      <c r="AH40" s="649"/>
      <c r="AI40" s="649"/>
      <c r="AJ40" s="649"/>
      <c r="AK40" s="649"/>
      <c r="AL40" s="649"/>
      <c r="AM40" s="649"/>
      <c r="AN40" s="649"/>
      <c r="AO40" s="649"/>
      <c r="AP40" s="649"/>
      <c r="AQ40" s="649"/>
      <c r="AR40" s="649"/>
      <c r="AS40" s="649"/>
      <c r="AT40" s="649"/>
      <c r="AU40" s="649"/>
      <c r="AV40" s="649"/>
      <c r="AW40" s="649"/>
      <c r="AX40" s="649"/>
      <c r="AY40" s="649"/>
      <c r="AZ40" s="649"/>
      <c r="BA40" s="649"/>
      <c r="BB40" s="649"/>
    </row>
    <row r="41" spans="1:54" s="142" customFormat="1" x14ac:dyDescent="0.2">
      <c r="A41" s="649"/>
      <c r="B41" s="649"/>
      <c r="J41" s="649"/>
      <c r="K41" s="649"/>
      <c r="L41" s="649"/>
      <c r="M41" s="649"/>
      <c r="N41" s="649"/>
      <c r="O41" s="649"/>
      <c r="P41" s="649"/>
      <c r="Q41" s="649"/>
      <c r="R41" s="649"/>
      <c r="S41" s="649"/>
      <c r="T41" s="649"/>
      <c r="U41" s="649"/>
      <c r="V41" s="649"/>
      <c r="W41" s="649"/>
      <c r="X41" s="649"/>
      <c r="Y41" s="649"/>
      <c r="Z41" s="649"/>
      <c r="AA41" s="649"/>
      <c r="AB41" s="649"/>
      <c r="AC41" s="649"/>
      <c r="AD41" s="649"/>
      <c r="AE41" s="649"/>
      <c r="AF41" s="649"/>
      <c r="AG41" s="649"/>
      <c r="AH41" s="649"/>
      <c r="AI41" s="649"/>
      <c r="AJ41" s="649"/>
      <c r="AK41" s="649"/>
      <c r="AL41" s="649"/>
      <c r="AM41" s="649"/>
      <c r="AN41" s="649"/>
      <c r="AO41" s="649"/>
      <c r="AP41" s="649"/>
      <c r="AQ41" s="649"/>
      <c r="AR41" s="649"/>
      <c r="AS41" s="649"/>
      <c r="AT41" s="649"/>
      <c r="AU41" s="649"/>
      <c r="AV41" s="649"/>
      <c r="AW41" s="649"/>
      <c r="AX41" s="649"/>
      <c r="AY41" s="649"/>
      <c r="AZ41" s="649"/>
      <c r="BA41" s="649"/>
      <c r="BB41" s="649"/>
    </row>
    <row r="42" spans="1:54" s="142" customFormat="1" x14ac:dyDescent="0.2">
      <c r="A42" s="649"/>
      <c r="B42" s="649"/>
      <c r="J42" s="649"/>
      <c r="K42" s="649"/>
      <c r="L42" s="649"/>
      <c r="M42" s="649"/>
      <c r="N42" s="649"/>
      <c r="O42" s="649"/>
      <c r="P42" s="649"/>
      <c r="Q42" s="649"/>
      <c r="R42" s="649"/>
      <c r="S42" s="649"/>
      <c r="T42" s="649"/>
      <c r="U42" s="649"/>
      <c r="V42" s="649"/>
      <c r="W42" s="649"/>
      <c r="X42" s="649"/>
      <c r="Y42" s="649"/>
      <c r="Z42" s="649"/>
      <c r="AA42" s="649"/>
      <c r="AB42" s="649"/>
      <c r="AC42" s="649"/>
      <c r="AD42" s="649"/>
      <c r="AE42" s="649"/>
      <c r="AF42" s="649"/>
      <c r="AG42" s="649"/>
      <c r="AH42" s="649"/>
      <c r="AI42" s="649"/>
      <c r="AJ42" s="649"/>
      <c r="AK42" s="649"/>
      <c r="AL42" s="649"/>
      <c r="AM42" s="649"/>
      <c r="AN42" s="649"/>
      <c r="AO42" s="649"/>
      <c r="AP42" s="649"/>
      <c r="AQ42" s="649"/>
      <c r="AR42" s="649"/>
      <c r="AS42" s="649"/>
      <c r="AT42" s="649"/>
      <c r="AU42" s="649"/>
      <c r="AV42" s="649"/>
      <c r="AW42" s="649"/>
      <c r="AX42" s="649"/>
      <c r="AY42" s="649"/>
      <c r="AZ42" s="649"/>
      <c r="BA42" s="649"/>
      <c r="BB42" s="649"/>
    </row>
    <row r="43" spans="1:54" s="142" customFormat="1" x14ac:dyDescent="0.2">
      <c r="A43" s="649"/>
      <c r="B43" s="649"/>
      <c r="J43" s="649"/>
      <c r="K43" s="649"/>
      <c r="L43" s="649"/>
      <c r="M43" s="649"/>
      <c r="N43" s="649"/>
      <c r="O43" s="649"/>
      <c r="P43" s="649"/>
      <c r="Q43" s="649"/>
      <c r="R43" s="649"/>
      <c r="S43" s="649"/>
      <c r="T43" s="649"/>
      <c r="U43" s="649"/>
      <c r="V43" s="649"/>
      <c r="W43" s="649"/>
      <c r="X43" s="649"/>
      <c r="Y43" s="649"/>
      <c r="Z43" s="649"/>
      <c r="AA43" s="649"/>
      <c r="AB43" s="649"/>
      <c r="AC43" s="649"/>
      <c r="AD43" s="649"/>
      <c r="AE43" s="649"/>
      <c r="AF43" s="649"/>
      <c r="AG43" s="649"/>
      <c r="AH43" s="649"/>
      <c r="AI43" s="649"/>
      <c r="AJ43" s="649"/>
      <c r="AK43" s="649"/>
      <c r="AL43" s="649"/>
      <c r="AM43" s="649"/>
      <c r="AN43" s="649"/>
      <c r="AO43" s="649"/>
      <c r="AP43" s="649"/>
      <c r="AQ43" s="649"/>
      <c r="AR43" s="649"/>
      <c r="AS43" s="649"/>
      <c r="AT43" s="649"/>
      <c r="AU43" s="649"/>
      <c r="AV43" s="649"/>
      <c r="AW43" s="649"/>
      <c r="AX43" s="649"/>
      <c r="AY43" s="649"/>
      <c r="AZ43" s="649"/>
      <c r="BA43" s="649"/>
      <c r="BB43" s="649"/>
    </row>
    <row r="44" spans="1:54" s="142" customFormat="1" x14ac:dyDescent="0.2">
      <c r="A44" s="649"/>
      <c r="B44" s="649"/>
      <c r="J44" s="649"/>
      <c r="K44" s="649"/>
      <c r="L44" s="649"/>
      <c r="M44" s="649"/>
      <c r="N44" s="649"/>
      <c r="O44" s="649"/>
      <c r="P44" s="649"/>
      <c r="Q44" s="649"/>
      <c r="R44" s="649"/>
      <c r="S44" s="649"/>
      <c r="T44" s="649"/>
      <c r="U44" s="649"/>
      <c r="V44" s="649"/>
      <c r="W44" s="649"/>
      <c r="X44" s="649"/>
      <c r="Y44" s="649"/>
      <c r="Z44" s="649"/>
      <c r="AA44" s="649"/>
      <c r="AB44" s="649"/>
      <c r="AC44" s="649"/>
      <c r="AD44" s="649"/>
      <c r="AE44" s="649"/>
      <c r="AF44" s="649"/>
      <c r="AG44" s="649"/>
      <c r="AH44" s="649"/>
      <c r="AI44" s="649"/>
      <c r="AJ44" s="649"/>
      <c r="AK44" s="649"/>
      <c r="AL44" s="649"/>
      <c r="AM44" s="649"/>
      <c r="AN44" s="649"/>
      <c r="AO44" s="649"/>
      <c r="AP44" s="649"/>
      <c r="AQ44" s="649"/>
      <c r="AR44" s="649"/>
      <c r="AS44" s="649"/>
      <c r="AT44" s="649"/>
      <c r="AU44" s="649"/>
      <c r="AV44" s="649"/>
      <c r="AW44" s="649"/>
      <c r="AX44" s="649"/>
      <c r="AY44" s="649"/>
      <c r="AZ44" s="649"/>
      <c r="BA44" s="649"/>
      <c r="BB44" s="649"/>
    </row>
    <row r="45" spans="1:54" s="142" customFormat="1" x14ac:dyDescent="0.2">
      <c r="A45" s="649"/>
      <c r="B45" s="649"/>
      <c r="J45" s="649"/>
      <c r="K45" s="649"/>
      <c r="L45" s="649"/>
      <c r="M45" s="649"/>
      <c r="N45" s="649"/>
      <c r="O45" s="649"/>
      <c r="P45" s="649"/>
      <c r="Q45" s="649"/>
      <c r="R45" s="649"/>
      <c r="S45" s="649"/>
      <c r="T45" s="649"/>
      <c r="U45" s="649"/>
      <c r="V45" s="649"/>
      <c r="W45" s="649"/>
      <c r="X45" s="649"/>
      <c r="Y45" s="649"/>
      <c r="Z45" s="649"/>
      <c r="AA45" s="649"/>
      <c r="AB45" s="649"/>
      <c r="AC45" s="649"/>
      <c r="AD45" s="649"/>
      <c r="AE45" s="649"/>
      <c r="AF45" s="649"/>
      <c r="AG45" s="649"/>
      <c r="AH45" s="649"/>
      <c r="AI45" s="649"/>
      <c r="AJ45" s="649"/>
      <c r="AK45" s="649"/>
      <c r="AL45" s="649"/>
      <c r="AM45" s="649"/>
      <c r="AN45" s="649"/>
      <c r="AO45" s="649"/>
      <c r="AP45" s="649"/>
      <c r="AQ45" s="649"/>
      <c r="AR45" s="649"/>
      <c r="AS45" s="649"/>
      <c r="AT45" s="649"/>
      <c r="AU45" s="649"/>
      <c r="AV45" s="649"/>
      <c r="AW45" s="649"/>
      <c r="AX45" s="649"/>
      <c r="AY45" s="649"/>
      <c r="AZ45" s="649"/>
      <c r="BA45" s="649"/>
      <c r="BB45" s="649"/>
    </row>
    <row r="46" spans="1:54" s="142" customFormat="1" x14ac:dyDescent="0.2">
      <c r="A46" s="649"/>
      <c r="B46" s="649"/>
      <c r="J46" s="649"/>
      <c r="K46" s="649"/>
      <c r="L46" s="649"/>
      <c r="M46" s="649"/>
      <c r="N46" s="649"/>
      <c r="O46" s="649"/>
      <c r="P46" s="649"/>
      <c r="Q46" s="649"/>
      <c r="R46" s="649"/>
      <c r="S46" s="649"/>
      <c r="T46" s="649"/>
      <c r="U46" s="649"/>
      <c r="V46" s="649"/>
      <c r="W46" s="649"/>
      <c r="X46" s="649"/>
      <c r="Y46" s="649"/>
      <c r="Z46" s="649"/>
      <c r="AA46" s="649"/>
      <c r="AB46" s="649"/>
      <c r="AC46" s="649"/>
      <c r="AD46" s="649"/>
      <c r="AE46" s="649"/>
      <c r="AF46" s="649"/>
      <c r="AG46" s="649"/>
      <c r="AH46" s="649"/>
      <c r="AI46" s="649"/>
      <c r="AJ46" s="649"/>
      <c r="AK46" s="649"/>
      <c r="AL46" s="649"/>
      <c r="AM46" s="649"/>
      <c r="AN46" s="649"/>
      <c r="AO46" s="649"/>
      <c r="AP46" s="649"/>
      <c r="AQ46" s="649"/>
      <c r="AR46" s="649"/>
      <c r="AS46" s="649"/>
      <c r="AT46" s="649"/>
      <c r="AU46" s="649"/>
      <c r="AV46" s="649"/>
      <c r="AW46" s="649"/>
      <c r="AX46" s="649"/>
      <c r="AY46" s="649"/>
      <c r="AZ46" s="649"/>
      <c r="BA46" s="649"/>
      <c r="BB46" s="649"/>
    </row>
    <row r="47" spans="1:54" s="142" customFormat="1" x14ac:dyDescent="0.2">
      <c r="A47" s="649"/>
      <c r="B47" s="649"/>
      <c r="J47" s="649"/>
      <c r="K47" s="649"/>
      <c r="L47" s="649"/>
      <c r="M47" s="649"/>
      <c r="N47" s="649"/>
      <c r="O47" s="649"/>
      <c r="P47" s="649"/>
      <c r="Q47" s="649"/>
      <c r="R47" s="649"/>
      <c r="S47" s="649"/>
      <c r="T47" s="649"/>
      <c r="U47" s="649"/>
      <c r="V47" s="649"/>
      <c r="W47" s="649"/>
      <c r="X47" s="649"/>
      <c r="Y47" s="649"/>
      <c r="Z47" s="649"/>
      <c r="AA47" s="649"/>
      <c r="AB47" s="649"/>
      <c r="AC47" s="649"/>
      <c r="AD47" s="649"/>
      <c r="AE47" s="649"/>
      <c r="AF47" s="649"/>
      <c r="AG47" s="649"/>
      <c r="AH47" s="649"/>
      <c r="AI47" s="649"/>
      <c r="AJ47" s="649"/>
      <c r="AK47" s="649"/>
      <c r="AL47" s="649"/>
      <c r="AM47" s="649"/>
      <c r="AN47" s="649"/>
      <c r="AO47" s="649"/>
      <c r="AP47" s="649"/>
      <c r="AQ47" s="649"/>
      <c r="AR47" s="649"/>
      <c r="AS47" s="649"/>
      <c r="AT47" s="649"/>
      <c r="AU47" s="649"/>
      <c r="AV47" s="649"/>
      <c r="AW47" s="649"/>
      <c r="AX47" s="649"/>
      <c r="AY47" s="649"/>
      <c r="AZ47" s="649"/>
      <c r="BA47" s="649"/>
      <c r="BB47" s="649"/>
    </row>
    <row r="48" spans="1:54" s="142" customFormat="1" x14ac:dyDescent="0.2">
      <c r="A48" s="649"/>
      <c r="B48" s="649"/>
      <c r="J48" s="649"/>
      <c r="K48" s="649"/>
      <c r="L48" s="649"/>
      <c r="M48" s="649"/>
      <c r="N48" s="649"/>
      <c r="O48" s="649"/>
      <c r="P48" s="649"/>
      <c r="Q48" s="649"/>
      <c r="R48" s="649"/>
      <c r="S48" s="649"/>
      <c r="T48" s="649"/>
      <c r="U48" s="649"/>
      <c r="V48" s="649"/>
      <c r="W48" s="649"/>
      <c r="X48" s="649"/>
      <c r="Y48" s="649"/>
      <c r="Z48" s="649"/>
      <c r="AA48" s="649"/>
      <c r="AB48" s="649"/>
      <c r="AC48" s="649"/>
      <c r="AD48" s="649"/>
      <c r="AE48" s="649"/>
      <c r="AF48" s="649"/>
      <c r="AG48" s="649"/>
      <c r="AH48" s="649"/>
      <c r="AI48" s="649"/>
      <c r="AJ48" s="649"/>
      <c r="AK48" s="649"/>
      <c r="AL48" s="649"/>
      <c r="AM48" s="649"/>
      <c r="AN48" s="649"/>
      <c r="AO48" s="649"/>
      <c r="AP48" s="649"/>
      <c r="AQ48" s="649"/>
      <c r="AR48" s="649"/>
      <c r="AS48" s="649"/>
      <c r="AT48" s="649"/>
      <c r="AU48" s="649"/>
      <c r="AV48" s="649"/>
      <c r="AW48" s="649"/>
      <c r="AX48" s="649"/>
      <c r="AY48" s="649"/>
      <c r="AZ48" s="649"/>
      <c r="BA48" s="649"/>
      <c r="BB48" s="649"/>
    </row>
    <row r="49" spans="1:54" s="142" customFormat="1" x14ac:dyDescent="0.2">
      <c r="A49" s="649"/>
      <c r="B49" s="649"/>
      <c r="J49" s="649"/>
      <c r="K49" s="649"/>
      <c r="L49" s="649"/>
      <c r="M49" s="649"/>
      <c r="N49" s="649"/>
      <c r="O49" s="649"/>
      <c r="P49" s="649"/>
      <c r="Q49" s="649"/>
      <c r="R49" s="649"/>
      <c r="S49" s="649"/>
      <c r="T49" s="649"/>
      <c r="U49" s="649"/>
      <c r="V49" s="649"/>
      <c r="W49" s="649"/>
      <c r="X49" s="649"/>
      <c r="Y49" s="649"/>
      <c r="Z49" s="649"/>
      <c r="AA49" s="649"/>
      <c r="AB49" s="649"/>
      <c r="AC49" s="649"/>
      <c r="AD49" s="649"/>
      <c r="AE49" s="649"/>
      <c r="AF49" s="649"/>
      <c r="AG49" s="649"/>
      <c r="AH49" s="649"/>
      <c r="AI49" s="649"/>
      <c r="AJ49" s="649"/>
      <c r="AK49" s="649"/>
      <c r="AL49" s="649"/>
      <c r="AM49" s="649"/>
      <c r="AN49" s="649"/>
      <c r="AO49" s="649"/>
      <c r="AP49" s="649"/>
      <c r="AQ49" s="649"/>
      <c r="AR49" s="649"/>
      <c r="AS49" s="649"/>
      <c r="AT49" s="649"/>
      <c r="AU49" s="649"/>
      <c r="AV49" s="649"/>
      <c r="AW49" s="649"/>
      <c r="AX49" s="649"/>
      <c r="AY49" s="649"/>
      <c r="AZ49" s="649"/>
      <c r="BA49" s="649"/>
      <c r="BB49" s="649"/>
    </row>
    <row r="50" spans="1:54" s="142" customFormat="1" x14ac:dyDescent="0.2">
      <c r="A50" s="649"/>
      <c r="B50" s="649"/>
      <c r="J50" s="649"/>
      <c r="K50" s="649"/>
      <c r="L50" s="649"/>
      <c r="M50" s="649"/>
      <c r="N50" s="649"/>
      <c r="O50" s="649"/>
      <c r="P50" s="649"/>
      <c r="Q50" s="649"/>
      <c r="R50" s="649"/>
      <c r="S50" s="649"/>
      <c r="T50" s="649"/>
      <c r="U50" s="649"/>
      <c r="V50" s="649"/>
      <c r="W50" s="649"/>
      <c r="X50" s="649"/>
      <c r="Y50" s="649"/>
      <c r="Z50" s="649"/>
      <c r="AA50" s="649"/>
      <c r="AB50" s="649"/>
      <c r="AC50" s="649"/>
      <c r="AD50" s="649"/>
      <c r="AE50" s="649"/>
      <c r="AF50" s="649"/>
      <c r="AG50" s="649"/>
      <c r="AH50" s="649"/>
      <c r="AI50" s="649"/>
      <c r="AJ50" s="649"/>
      <c r="AK50" s="649"/>
      <c r="AL50" s="649"/>
      <c r="AM50" s="649"/>
      <c r="AN50" s="649"/>
      <c r="AO50" s="649"/>
      <c r="AP50" s="649"/>
      <c r="AQ50" s="649"/>
      <c r="AR50" s="649"/>
      <c r="AS50" s="649"/>
      <c r="AT50" s="649"/>
      <c r="AU50" s="649"/>
      <c r="AV50" s="649"/>
      <c r="AW50" s="649"/>
      <c r="AX50" s="649"/>
      <c r="AY50" s="649"/>
      <c r="AZ50" s="649"/>
      <c r="BA50" s="649"/>
      <c r="BB50" s="649"/>
    </row>
    <row r="51" spans="1:54" s="142" customFormat="1" x14ac:dyDescent="0.2">
      <c r="A51" s="649"/>
      <c r="B51" s="649"/>
      <c r="J51" s="649"/>
      <c r="K51" s="649"/>
      <c r="L51" s="649"/>
      <c r="M51" s="649"/>
      <c r="N51" s="649"/>
      <c r="O51" s="649"/>
      <c r="P51" s="649"/>
      <c r="Q51" s="649"/>
      <c r="R51" s="649"/>
      <c r="S51" s="649"/>
      <c r="T51" s="649"/>
      <c r="U51" s="649"/>
      <c r="V51" s="649"/>
      <c r="W51" s="649"/>
      <c r="X51" s="649"/>
      <c r="Y51" s="649"/>
      <c r="Z51" s="649"/>
      <c r="AA51" s="649"/>
      <c r="AB51" s="649"/>
      <c r="AC51" s="649"/>
      <c r="AD51" s="649"/>
      <c r="AE51" s="649"/>
      <c r="AF51" s="649"/>
      <c r="AG51" s="649"/>
      <c r="AH51" s="649"/>
      <c r="AI51" s="649"/>
      <c r="AJ51" s="649"/>
      <c r="AK51" s="649"/>
      <c r="AL51" s="649"/>
      <c r="AM51" s="649"/>
      <c r="AN51" s="649"/>
      <c r="AO51" s="649"/>
      <c r="AP51" s="649"/>
      <c r="AQ51" s="649"/>
      <c r="AR51" s="649"/>
      <c r="AS51" s="649"/>
      <c r="AT51" s="649"/>
      <c r="AU51" s="649"/>
      <c r="AV51" s="649"/>
      <c r="AW51" s="649"/>
      <c r="AX51" s="649"/>
      <c r="AY51" s="649"/>
      <c r="AZ51" s="649"/>
      <c r="BA51" s="649"/>
      <c r="BB51" s="649"/>
    </row>
    <row r="52" spans="1:54" s="142" customFormat="1" x14ac:dyDescent="0.2">
      <c r="A52" s="649"/>
      <c r="B52" s="649"/>
      <c r="J52" s="649"/>
      <c r="K52" s="649"/>
      <c r="L52" s="649"/>
      <c r="M52" s="649"/>
      <c r="N52" s="649"/>
      <c r="O52" s="649"/>
      <c r="P52" s="649"/>
      <c r="Q52" s="649"/>
      <c r="R52" s="649"/>
      <c r="S52" s="649"/>
      <c r="T52" s="649"/>
      <c r="U52" s="649"/>
      <c r="V52" s="649"/>
      <c r="W52" s="649"/>
      <c r="X52" s="649"/>
      <c r="Y52" s="649"/>
      <c r="Z52" s="649"/>
      <c r="AA52" s="649"/>
      <c r="AB52" s="649"/>
      <c r="AC52" s="649"/>
      <c r="AD52" s="649"/>
      <c r="AE52" s="649"/>
      <c r="AF52" s="649"/>
      <c r="AG52" s="649"/>
      <c r="AH52" s="649"/>
      <c r="AI52" s="649"/>
      <c r="AJ52" s="649"/>
      <c r="AK52" s="649"/>
      <c r="AL52" s="649"/>
      <c r="AM52" s="649"/>
      <c r="AN52" s="649"/>
      <c r="AO52" s="649"/>
      <c r="AP52" s="649"/>
      <c r="AQ52" s="649"/>
      <c r="AR52" s="649"/>
      <c r="AS52" s="649"/>
      <c r="AT52" s="649"/>
      <c r="AU52" s="649"/>
      <c r="AV52" s="649"/>
      <c r="AW52" s="649"/>
      <c r="AX52" s="649"/>
      <c r="AY52" s="649"/>
      <c r="AZ52" s="649"/>
      <c r="BA52" s="649"/>
      <c r="BB52" s="649"/>
    </row>
    <row r="53" spans="1:54" s="142" customFormat="1" x14ac:dyDescent="0.2">
      <c r="A53" s="649"/>
      <c r="B53" s="649"/>
      <c r="J53" s="649"/>
      <c r="K53" s="649"/>
      <c r="L53" s="649"/>
      <c r="M53" s="649"/>
      <c r="N53" s="649"/>
      <c r="O53" s="649"/>
      <c r="P53" s="649"/>
      <c r="Q53" s="649"/>
      <c r="R53" s="649"/>
      <c r="S53" s="649"/>
      <c r="T53" s="649"/>
      <c r="U53" s="649"/>
      <c r="V53" s="649"/>
      <c r="W53" s="649"/>
      <c r="X53" s="649"/>
      <c r="Y53" s="649"/>
      <c r="Z53" s="649"/>
      <c r="AA53" s="649"/>
      <c r="AB53" s="649"/>
      <c r="AC53" s="649"/>
      <c r="AD53" s="649"/>
      <c r="AE53" s="649"/>
      <c r="AF53" s="649"/>
      <c r="AG53" s="649"/>
      <c r="AH53" s="649"/>
      <c r="AI53" s="649"/>
      <c r="AJ53" s="649"/>
      <c r="AK53" s="649"/>
      <c r="AL53" s="649"/>
      <c r="AM53" s="649"/>
      <c r="AN53" s="649"/>
      <c r="AO53" s="649"/>
      <c r="AP53" s="649"/>
      <c r="AQ53" s="649"/>
      <c r="AR53" s="649"/>
      <c r="AS53" s="649"/>
      <c r="AT53" s="649"/>
      <c r="AU53" s="649"/>
      <c r="AV53" s="649"/>
      <c r="AW53" s="649"/>
      <c r="AX53" s="649"/>
      <c r="AY53" s="649"/>
      <c r="AZ53" s="649"/>
      <c r="BA53" s="649"/>
      <c r="BB53" s="649"/>
    </row>
    <row r="54" spans="1:54" s="142" customFormat="1" x14ac:dyDescent="0.2">
      <c r="A54" s="649"/>
      <c r="B54" s="649"/>
      <c r="J54" s="649"/>
      <c r="K54" s="649"/>
      <c r="L54" s="649"/>
      <c r="M54" s="649"/>
      <c r="N54" s="649"/>
      <c r="O54" s="649"/>
      <c r="P54" s="649"/>
      <c r="Q54" s="649"/>
      <c r="R54" s="649"/>
      <c r="S54" s="649"/>
      <c r="T54" s="649"/>
      <c r="U54" s="649"/>
      <c r="V54" s="649"/>
      <c r="W54" s="649"/>
      <c r="X54" s="649"/>
      <c r="Y54" s="649"/>
      <c r="Z54" s="649"/>
      <c r="AA54" s="649"/>
      <c r="AB54" s="649"/>
      <c r="AC54" s="649"/>
      <c r="AD54" s="649"/>
      <c r="AE54" s="649"/>
      <c r="AF54" s="649"/>
      <c r="AG54" s="649"/>
      <c r="AH54" s="649"/>
      <c r="AI54" s="649"/>
      <c r="AJ54" s="649"/>
      <c r="AK54" s="649"/>
      <c r="AL54" s="649"/>
      <c r="AM54" s="649"/>
      <c r="AN54" s="649"/>
      <c r="AO54" s="649"/>
      <c r="AP54" s="649"/>
      <c r="AQ54" s="649"/>
      <c r="AR54" s="649"/>
      <c r="AS54" s="649"/>
      <c r="AT54" s="649"/>
      <c r="AU54" s="649"/>
      <c r="AV54" s="649"/>
      <c r="AW54" s="649"/>
      <c r="AX54" s="649"/>
      <c r="AY54" s="649"/>
      <c r="AZ54" s="649"/>
      <c r="BA54" s="649"/>
      <c r="BB54" s="649"/>
    </row>
    <row r="55" spans="1:54" s="142" customFormat="1" x14ac:dyDescent="0.2">
      <c r="A55" s="649"/>
      <c r="B55" s="649"/>
      <c r="J55" s="649"/>
      <c r="K55" s="649"/>
      <c r="L55" s="649"/>
      <c r="M55" s="649"/>
      <c r="N55" s="649"/>
      <c r="O55" s="649"/>
      <c r="P55" s="649"/>
      <c r="Q55" s="649"/>
      <c r="R55" s="649"/>
      <c r="S55" s="649"/>
      <c r="T55" s="649"/>
      <c r="U55" s="649"/>
      <c r="V55" s="649"/>
      <c r="W55" s="649"/>
      <c r="X55" s="649"/>
      <c r="Y55" s="649"/>
      <c r="Z55" s="649"/>
      <c r="AA55" s="649"/>
      <c r="AB55" s="649"/>
      <c r="AC55" s="649"/>
      <c r="AD55" s="649"/>
      <c r="AE55" s="649"/>
      <c r="AF55" s="649"/>
      <c r="AG55" s="649"/>
      <c r="AH55" s="649"/>
      <c r="AI55" s="649"/>
      <c r="AJ55" s="649"/>
      <c r="AK55" s="649"/>
      <c r="AL55" s="649"/>
      <c r="AM55" s="649"/>
      <c r="AN55" s="649"/>
      <c r="AO55" s="649"/>
      <c r="AP55" s="649"/>
      <c r="AQ55" s="649"/>
      <c r="AR55" s="649"/>
      <c r="AS55" s="649"/>
      <c r="AT55" s="649"/>
      <c r="AU55" s="649"/>
      <c r="AV55" s="649"/>
      <c r="AW55" s="649"/>
      <c r="AX55" s="649"/>
      <c r="AY55" s="649"/>
      <c r="AZ55" s="649"/>
      <c r="BA55" s="649"/>
      <c r="BB55" s="649"/>
    </row>
    <row r="56" spans="1:54" s="142" customFormat="1" x14ac:dyDescent="0.2">
      <c r="A56" s="649"/>
      <c r="B56" s="649"/>
      <c r="J56" s="649"/>
      <c r="K56" s="649"/>
      <c r="L56" s="649"/>
      <c r="M56" s="649"/>
      <c r="N56" s="649"/>
      <c r="O56" s="649"/>
      <c r="P56" s="649"/>
      <c r="Q56" s="649"/>
      <c r="R56" s="649"/>
      <c r="S56" s="649"/>
      <c r="T56" s="649"/>
      <c r="U56" s="649"/>
      <c r="V56" s="649"/>
      <c r="W56" s="649"/>
      <c r="X56" s="649"/>
      <c r="Y56" s="649"/>
      <c r="Z56" s="649"/>
      <c r="AA56" s="649"/>
      <c r="AB56" s="649"/>
      <c r="AC56" s="649"/>
      <c r="AD56" s="649"/>
      <c r="AE56" s="649"/>
      <c r="AF56" s="649"/>
      <c r="AG56" s="649"/>
      <c r="AH56" s="649"/>
      <c r="AI56" s="649"/>
      <c r="AJ56" s="649"/>
      <c r="AK56" s="649"/>
      <c r="AL56" s="649"/>
      <c r="AM56" s="649"/>
      <c r="AN56" s="649"/>
      <c r="AO56" s="649"/>
      <c r="AP56" s="649"/>
      <c r="AQ56" s="649"/>
      <c r="AR56" s="649"/>
      <c r="AS56" s="649"/>
      <c r="AT56" s="649"/>
      <c r="AU56" s="649"/>
      <c r="AV56" s="649"/>
      <c r="AW56" s="649"/>
      <c r="AX56" s="649"/>
      <c r="AY56" s="649"/>
      <c r="AZ56" s="649"/>
      <c r="BA56" s="649"/>
      <c r="BB56" s="649"/>
    </row>
    <row r="57" spans="1:54" s="142" customFormat="1" x14ac:dyDescent="0.2">
      <c r="A57" s="649"/>
      <c r="B57" s="649"/>
      <c r="J57" s="649"/>
      <c r="K57" s="649"/>
      <c r="L57" s="649"/>
      <c r="M57" s="649"/>
      <c r="N57" s="649"/>
      <c r="O57" s="649"/>
      <c r="P57" s="649"/>
      <c r="Q57" s="649"/>
      <c r="R57" s="649"/>
      <c r="S57" s="649"/>
      <c r="T57" s="649"/>
      <c r="U57" s="649"/>
      <c r="V57" s="649"/>
      <c r="W57" s="649"/>
      <c r="X57" s="649"/>
      <c r="Y57" s="649"/>
      <c r="Z57" s="649"/>
      <c r="AA57" s="649"/>
      <c r="AB57" s="649"/>
      <c r="AC57" s="649"/>
      <c r="AD57" s="649"/>
      <c r="AE57" s="649"/>
      <c r="AF57" s="649"/>
      <c r="AG57" s="649"/>
      <c r="AH57" s="649"/>
      <c r="AI57" s="649"/>
      <c r="AJ57" s="649"/>
      <c r="AK57" s="649"/>
      <c r="AL57" s="649"/>
      <c r="AM57" s="649"/>
      <c r="AN57" s="649"/>
      <c r="AO57" s="649"/>
      <c r="AP57" s="649"/>
      <c r="AQ57" s="649"/>
      <c r="AR57" s="649"/>
      <c r="AS57" s="649"/>
      <c r="AT57" s="649"/>
      <c r="AU57" s="649"/>
      <c r="AV57" s="649"/>
      <c r="AW57" s="649"/>
      <c r="AX57" s="649"/>
      <c r="AY57" s="649"/>
      <c r="AZ57" s="649"/>
      <c r="BA57" s="649"/>
      <c r="BB57" s="649"/>
    </row>
    <row r="58" spans="1:54" s="142" customFormat="1" x14ac:dyDescent="0.2">
      <c r="A58" s="649"/>
      <c r="B58" s="649"/>
      <c r="J58" s="649"/>
      <c r="K58" s="649"/>
      <c r="L58" s="649"/>
      <c r="M58" s="649"/>
      <c r="N58" s="649"/>
      <c r="O58" s="649"/>
      <c r="P58" s="649"/>
      <c r="Q58" s="649"/>
      <c r="R58" s="649"/>
      <c r="S58" s="649"/>
      <c r="T58" s="649"/>
      <c r="U58" s="649"/>
      <c r="V58" s="649"/>
      <c r="W58" s="649"/>
      <c r="X58" s="649"/>
      <c r="Y58" s="649"/>
      <c r="Z58" s="649"/>
      <c r="AA58" s="649"/>
      <c r="AB58" s="649"/>
      <c r="AC58" s="649"/>
      <c r="AD58" s="649"/>
      <c r="AE58" s="649"/>
      <c r="AF58" s="649"/>
      <c r="AG58" s="649"/>
      <c r="AH58" s="649"/>
      <c r="AI58" s="649"/>
      <c r="AJ58" s="649"/>
      <c r="AK58" s="649"/>
      <c r="AL58" s="649"/>
      <c r="AM58" s="649"/>
      <c r="AN58" s="649"/>
      <c r="AO58" s="649"/>
      <c r="AP58" s="649"/>
      <c r="AQ58" s="649"/>
      <c r="AR58" s="649"/>
      <c r="AS58" s="649"/>
      <c r="AT58" s="649"/>
      <c r="AU58" s="649"/>
      <c r="AV58" s="649"/>
      <c r="AW58" s="649"/>
      <c r="AX58" s="649"/>
      <c r="AY58" s="649"/>
      <c r="AZ58" s="649"/>
      <c r="BA58" s="649"/>
      <c r="BB58" s="649"/>
    </row>
    <row r="59" spans="1:54" s="142" customFormat="1" x14ac:dyDescent="0.2">
      <c r="A59" s="649"/>
      <c r="B59" s="649"/>
      <c r="J59" s="649"/>
      <c r="K59" s="649"/>
      <c r="L59" s="649"/>
      <c r="M59" s="649"/>
      <c r="N59" s="649"/>
      <c r="O59" s="649"/>
      <c r="P59" s="649"/>
      <c r="Q59" s="649"/>
      <c r="R59" s="649"/>
      <c r="S59" s="649"/>
      <c r="T59" s="649"/>
      <c r="U59" s="649"/>
      <c r="V59" s="649"/>
      <c r="W59" s="649"/>
      <c r="X59" s="649"/>
      <c r="Y59" s="649"/>
      <c r="Z59" s="649"/>
      <c r="AA59" s="649"/>
      <c r="AB59" s="649"/>
      <c r="AC59" s="649"/>
      <c r="AD59" s="649"/>
      <c r="AE59" s="649"/>
      <c r="AF59" s="649"/>
      <c r="AG59" s="649"/>
      <c r="AH59" s="649"/>
      <c r="AI59" s="649"/>
      <c r="AJ59" s="649"/>
      <c r="AK59" s="649"/>
      <c r="AL59" s="649"/>
      <c r="AM59" s="649"/>
      <c r="AN59" s="649"/>
      <c r="AO59" s="649"/>
      <c r="AP59" s="649"/>
      <c r="AQ59" s="649"/>
      <c r="AR59" s="649"/>
      <c r="AS59" s="649"/>
      <c r="AT59" s="649"/>
      <c r="AU59" s="649"/>
      <c r="AV59" s="649"/>
      <c r="AW59" s="649"/>
      <c r="AX59" s="649"/>
      <c r="AY59" s="649"/>
      <c r="AZ59" s="649"/>
      <c r="BA59" s="649"/>
      <c r="BB59" s="649"/>
    </row>
    <row r="60" spans="1:54" s="142" customFormat="1" x14ac:dyDescent="0.2">
      <c r="A60" s="649"/>
      <c r="B60" s="649"/>
      <c r="J60" s="649"/>
      <c r="K60" s="649"/>
      <c r="L60" s="649"/>
      <c r="M60" s="649"/>
      <c r="N60" s="649"/>
      <c r="O60" s="649"/>
      <c r="P60" s="649"/>
      <c r="Q60" s="649"/>
      <c r="R60" s="649"/>
      <c r="S60" s="649"/>
      <c r="T60" s="649"/>
      <c r="U60" s="649"/>
      <c r="V60" s="649"/>
      <c r="W60" s="649"/>
      <c r="X60" s="649"/>
      <c r="Y60" s="649"/>
      <c r="Z60" s="649"/>
      <c r="AA60" s="649"/>
      <c r="AB60" s="649"/>
      <c r="AC60" s="649"/>
      <c r="AD60" s="649"/>
      <c r="AE60" s="649"/>
      <c r="AF60" s="649"/>
      <c r="AG60" s="649"/>
      <c r="AH60" s="649"/>
      <c r="AI60" s="649"/>
      <c r="AJ60" s="649"/>
      <c r="AK60" s="649"/>
      <c r="AL60" s="649"/>
      <c r="AM60" s="649"/>
      <c r="AN60" s="649"/>
      <c r="AO60" s="649"/>
      <c r="AP60" s="649"/>
      <c r="AQ60" s="649"/>
      <c r="AR60" s="649"/>
      <c r="AS60" s="649"/>
      <c r="AT60" s="649"/>
      <c r="AU60" s="649"/>
      <c r="AV60" s="649"/>
      <c r="AW60" s="649"/>
      <c r="AX60" s="649"/>
      <c r="AY60" s="649"/>
      <c r="AZ60" s="649"/>
      <c r="BA60" s="649"/>
      <c r="BB60" s="649"/>
    </row>
    <row r="61" spans="1:54" s="142" customFormat="1" x14ac:dyDescent="0.2">
      <c r="A61" s="649"/>
      <c r="B61" s="649"/>
      <c r="J61" s="649"/>
      <c r="K61" s="649"/>
      <c r="L61" s="649"/>
      <c r="M61" s="649"/>
      <c r="N61" s="649"/>
      <c r="O61" s="649"/>
      <c r="P61" s="649"/>
      <c r="Q61" s="649"/>
      <c r="R61" s="649"/>
      <c r="S61" s="649"/>
      <c r="T61" s="649"/>
      <c r="U61" s="649"/>
      <c r="V61" s="649"/>
      <c r="W61" s="649"/>
      <c r="X61" s="649"/>
      <c r="Y61" s="649"/>
      <c r="Z61" s="649"/>
      <c r="AA61" s="649"/>
      <c r="AB61" s="649"/>
      <c r="AC61" s="649"/>
      <c r="AD61" s="649"/>
      <c r="AE61" s="649"/>
      <c r="AF61" s="649"/>
      <c r="AG61" s="649"/>
      <c r="AH61" s="649"/>
      <c r="AI61" s="649"/>
      <c r="AJ61" s="649"/>
      <c r="AK61" s="649"/>
      <c r="AL61" s="649"/>
      <c r="AM61" s="649"/>
      <c r="AN61" s="649"/>
      <c r="AO61" s="649"/>
      <c r="AP61" s="649"/>
      <c r="AQ61" s="649"/>
      <c r="AR61" s="649"/>
      <c r="AS61" s="649"/>
      <c r="AT61" s="649"/>
      <c r="AU61" s="649"/>
      <c r="AV61" s="649"/>
      <c r="AW61" s="649"/>
      <c r="AX61" s="649"/>
      <c r="AY61" s="649"/>
      <c r="AZ61" s="649"/>
      <c r="BA61" s="649"/>
      <c r="BB61" s="649"/>
    </row>
    <row r="62" spans="1:54" s="142" customFormat="1" x14ac:dyDescent="0.2">
      <c r="A62" s="649"/>
      <c r="B62" s="649"/>
      <c r="J62" s="649"/>
      <c r="K62" s="649"/>
      <c r="L62" s="649"/>
      <c r="M62" s="649"/>
      <c r="N62" s="649"/>
      <c r="O62" s="649"/>
      <c r="P62" s="649"/>
      <c r="Q62" s="649"/>
      <c r="R62" s="649"/>
      <c r="S62" s="649"/>
      <c r="T62" s="649"/>
      <c r="U62" s="649"/>
      <c r="V62" s="649"/>
      <c r="W62" s="649"/>
      <c r="X62" s="649"/>
      <c r="Y62" s="649"/>
      <c r="Z62" s="649"/>
      <c r="AA62" s="649"/>
      <c r="AB62" s="649"/>
      <c r="AC62" s="649"/>
      <c r="AD62" s="649"/>
      <c r="AE62" s="649"/>
      <c r="AF62" s="649"/>
      <c r="AG62" s="649"/>
      <c r="AH62" s="649"/>
      <c r="AI62" s="649"/>
      <c r="AJ62" s="649"/>
      <c r="AK62" s="649"/>
      <c r="AL62" s="649"/>
      <c r="AM62" s="649"/>
      <c r="AN62" s="649"/>
      <c r="AO62" s="649"/>
      <c r="AP62" s="649"/>
      <c r="AQ62" s="649"/>
      <c r="AR62" s="649"/>
      <c r="AS62" s="649"/>
      <c r="AT62" s="649"/>
      <c r="AU62" s="649"/>
      <c r="AV62" s="649"/>
      <c r="AW62" s="649"/>
      <c r="AX62" s="649"/>
      <c r="AY62" s="649"/>
      <c r="AZ62" s="649"/>
      <c r="BA62" s="649"/>
      <c r="BB62" s="649"/>
    </row>
    <row r="63" spans="1:54" s="142" customFormat="1" x14ac:dyDescent="0.2">
      <c r="A63" s="649"/>
      <c r="B63" s="649"/>
      <c r="J63" s="649"/>
      <c r="K63" s="649"/>
      <c r="L63" s="649"/>
      <c r="M63" s="649"/>
      <c r="N63" s="649"/>
      <c r="O63" s="649"/>
      <c r="P63" s="649"/>
      <c r="Q63" s="649"/>
      <c r="R63" s="649"/>
      <c r="S63" s="649"/>
      <c r="T63" s="649"/>
      <c r="U63" s="649"/>
      <c r="V63" s="649"/>
      <c r="W63" s="649"/>
      <c r="X63" s="649"/>
      <c r="Y63" s="649"/>
      <c r="Z63" s="649"/>
      <c r="AA63" s="649"/>
      <c r="AB63" s="649"/>
      <c r="AC63" s="649"/>
      <c r="AD63" s="649"/>
      <c r="AE63" s="649"/>
      <c r="AF63" s="649"/>
      <c r="AG63" s="649"/>
      <c r="AH63" s="649"/>
      <c r="AI63" s="649"/>
      <c r="AJ63" s="649"/>
      <c r="AK63" s="649"/>
      <c r="AL63" s="649"/>
      <c r="AM63" s="649"/>
      <c r="AN63" s="649"/>
      <c r="AO63" s="649"/>
      <c r="AP63" s="649"/>
      <c r="AQ63" s="649"/>
      <c r="AR63" s="649"/>
      <c r="AS63" s="649"/>
      <c r="AT63" s="649"/>
      <c r="AU63" s="649"/>
      <c r="AV63" s="649"/>
      <c r="AW63" s="649"/>
      <c r="AX63" s="649"/>
      <c r="AY63" s="649"/>
      <c r="AZ63" s="649"/>
      <c r="BA63" s="649"/>
      <c r="BB63" s="649"/>
    </row>
    <row r="64" spans="1:54" s="142" customFormat="1" x14ac:dyDescent="0.2">
      <c r="A64" s="649"/>
      <c r="B64" s="649"/>
      <c r="J64" s="649"/>
      <c r="K64" s="649"/>
      <c r="L64" s="649"/>
      <c r="M64" s="649"/>
      <c r="N64" s="649"/>
      <c r="O64" s="649"/>
      <c r="P64" s="649"/>
      <c r="Q64" s="649"/>
      <c r="R64" s="649"/>
      <c r="S64" s="649"/>
      <c r="T64" s="649"/>
      <c r="U64" s="649"/>
      <c r="V64" s="649"/>
      <c r="W64" s="649"/>
      <c r="X64" s="649"/>
      <c r="Y64" s="649"/>
      <c r="Z64" s="649"/>
      <c r="AA64" s="649"/>
      <c r="AB64" s="649"/>
      <c r="AC64" s="649"/>
      <c r="AD64" s="649"/>
      <c r="AE64" s="649"/>
      <c r="AF64" s="649"/>
      <c r="AG64" s="649"/>
      <c r="AH64" s="649"/>
      <c r="AI64" s="649"/>
      <c r="AJ64" s="649"/>
      <c r="AK64" s="649"/>
      <c r="AL64" s="649"/>
      <c r="AM64" s="649"/>
      <c r="AN64" s="649"/>
      <c r="AO64" s="649"/>
      <c r="AP64" s="649"/>
      <c r="AQ64" s="649"/>
      <c r="AR64" s="649"/>
      <c r="AS64" s="649"/>
      <c r="AT64" s="649"/>
      <c r="AU64" s="649"/>
      <c r="AV64" s="649"/>
      <c r="AW64" s="649"/>
      <c r="AX64" s="649"/>
      <c r="AY64" s="649"/>
      <c r="AZ64" s="649"/>
      <c r="BA64" s="649"/>
      <c r="BB64" s="649"/>
    </row>
    <row r="65" spans="1:54" s="142" customFormat="1" x14ac:dyDescent="0.2">
      <c r="A65" s="649"/>
      <c r="B65" s="649"/>
      <c r="J65" s="649"/>
      <c r="K65" s="649"/>
      <c r="L65" s="649"/>
      <c r="M65" s="649"/>
      <c r="N65" s="649"/>
      <c r="O65" s="649"/>
      <c r="P65" s="649"/>
      <c r="Q65" s="649"/>
      <c r="R65" s="649"/>
      <c r="S65" s="649"/>
      <c r="T65" s="649"/>
      <c r="U65" s="649"/>
      <c r="V65" s="649"/>
      <c r="W65" s="649"/>
      <c r="X65" s="649"/>
      <c r="Y65" s="649"/>
      <c r="Z65" s="649"/>
      <c r="AA65" s="649"/>
      <c r="AB65" s="649"/>
      <c r="AC65" s="649"/>
      <c r="AD65" s="649"/>
      <c r="AE65" s="649"/>
      <c r="AF65" s="649"/>
      <c r="AG65" s="649"/>
      <c r="AH65" s="649"/>
      <c r="AI65" s="649"/>
      <c r="AJ65" s="649"/>
      <c r="AK65" s="649"/>
      <c r="AL65" s="649"/>
      <c r="AM65" s="649"/>
      <c r="AN65" s="649"/>
      <c r="AO65" s="649"/>
      <c r="AP65" s="649"/>
      <c r="AQ65" s="649"/>
      <c r="AR65" s="649"/>
      <c r="AS65" s="649"/>
      <c r="AT65" s="649"/>
      <c r="AU65" s="649"/>
      <c r="AV65" s="649"/>
      <c r="AW65" s="649"/>
      <c r="AX65" s="649"/>
      <c r="AY65" s="649"/>
      <c r="AZ65" s="649"/>
      <c r="BA65" s="649"/>
      <c r="BB65" s="649"/>
    </row>
    <row r="66" spans="1:54" s="142" customFormat="1" x14ac:dyDescent="0.2">
      <c r="A66" s="649"/>
      <c r="B66" s="649"/>
      <c r="J66" s="649"/>
      <c r="K66" s="649"/>
      <c r="L66" s="649"/>
      <c r="M66" s="649"/>
      <c r="N66" s="649"/>
      <c r="O66" s="649"/>
      <c r="P66" s="649"/>
      <c r="Q66" s="649"/>
      <c r="R66" s="649"/>
      <c r="S66" s="649"/>
      <c r="T66" s="649"/>
      <c r="U66" s="649"/>
      <c r="V66" s="649"/>
      <c r="W66" s="649"/>
      <c r="X66" s="649"/>
      <c r="Y66" s="649"/>
      <c r="Z66" s="649"/>
      <c r="AA66" s="649"/>
      <c r="AB66" s="649"/>
      <c r="AC66" s="649"/>
      <c r="AD66" s="649"/>
      <c r="AE66" s="649"/>
      <c r="AF66" s="649"/>
      <c r="AG66" s="649"/>
      <c r="AH66" s="649"/>
      <c r="AI66" s="649"/>
      <c r="AJ66" s="649"/>
      <c r="AK66" s="649"/>
      <c r="AL66" s="649"/>
      <c r="AM66" s="649"/>
      <c r="AN66" s="649"/>
      <c r="AO66" s="649"/>
      <c r="AP66" s="649"/>
      <c r="AQ66" s="649"/>
      <c r="AR66" s="649"/>
      <c r="AS66" s="649"/>
      <c r="AT66" s="649"/>
      <c r="AU66" s="649"/>
      <c r="AV66" s="649"/>
      <c r="AW66" s="649"/>
      <c r="AX66" s="649"/>
      <c r="AY66" s="649"/>
      <c r="AZ66" s="649"/>
      <c r="BA66" s="649"/>
      <c r="BB66" s="649"/>
    </row>
    <row r="67" spans="1:54" s="142" customFormat="1" x14ac:dyDescent="0.2">
      <c r="A67" s="649"/>
      <c r="B67" s="649"/>
      <c r="J67" s="649"/>
      <c r="K67" s="649"/>
      <c r="L67" s="649"/>
      <c r="M67" s="649"/>
      <c r="N67" s="649"/>
      <c r="O67" s="649"/>
      <c r="P67" s="649"/>
      <c r="Q67" s="649"/>
      <c r="R67" s="649"/>
      <c r="S67" s="649"/>
      <c r="T67" s="649"/>
      <c r="U67" s="649"/>
      <c r="V67" s="649"/>
      <c r="W67" s="649"/>
      <c r="X67" s="649"/>
      <c r="Y67" s="649"/>
      <c r="Z67" s="649"/>
      <c r="AA67" s="649"/>
      <c r="AB67" s="649"/>
      <c r="AC67" s="649"/>
      <c r="AD67" s="649"/>
      <c r="AE67" s="649"/>
      <c r="AF67" s="649"/>
      <c r="AG67" s="649"/>
      <c r="AH67" s="649"/>
      <c r="AI67" s="649"/>
      <c r="AJ67" s="649"/>
      <c r="AK67" s="649"/>
      <c r="AL67" s="649"/>
      <c r="AM67" s="649"/>
      <c r="AN67" s="649"/>
      <c r="AO67" s="649"/>
      <c r="AP67" s="649"/>
      <c r="AQ67" s="649"/>
      <c r="AR67" s="649"/>
      <c r="AS67" s="649"/>
      <c r="AT67" s="649"/>
      <c r="AU67" s="649"/>
      <c r="AV67" s="649"/>
      <c r="AW67" s="649"/>
      <c r="AX67" s="649"/>
      <c r="AY67" s="649"/>
      <c r="AZ67" s="649"/>
      <c r="BA67" s="649"/>
      <c r="BB67" s="649"/>
    </row>
    <row r="68" spans="1:54" s="142" customFormat="1" x14ac:dyDescent="0.2">
      <c r="A68" s="649"/>
      <c r="B68" s="649"/>
      <c r="J68" s="649"/>
      <c r="K68" s="649"/>
      <c r="L68" s="649"/>
      <c r="M68" s="649"/>
      <c r="N68" s="649"/>
      <c r="O68" s="649"/>
      <c r="P68" s="649"/>
      <c r="Q68" s="649"/>
      <c r="R68" s="649"/>
      <c r="S68" s="649"/>
      <c r="T68" s="649"/>
      <c r="U68" s="649"/>
      <c r="V68" s="649"/>
      <c r="W68" s="649"/>
      <c r="X68" s="649"/>
      <c r="Y68" s="649"/>
      <c r="Z68" s="649"/>
      <c r="AA68" s="649"/>
      <c r="AB68" s="649"/>
      <c r="AC68" s="649"/>
      <c r="AD68" s="649"/>
      <c r="AE68" s="649"/>
      <c r="AF68" s="649"/>
      <c r="AG68" s="649"/>
      <c r="AH68" s="649"/>
      <c r="AI68" s="649"/>
      <c r="AJ68" s="649"/>
      <c r="AK68" s="649"/>
      <c r="AL68" s="649"/>
      <c r="AM68" s="649"/>
      <c r="AN68" s="649"/>
      <c r="AO68" s="649"/>
      <c r="AP68" s="649"/>
      <c r="AQ68" s="649"/>
      <c r="AR68" s="649"/>
      <c r="AS68" s="649"/>
      <c r="AT68" s="649"/>
      <c r="AU68" s="649"/>
      <c r="AV68" s="649"/>
      <c r="AW68" s="649"/>
      <c r="AX68" s="649"/>
      <c r="AY68" s="649"/>
      <c r="AZ68" s="649"/>
      <c r="BA68" s="649"/>
      <c r="BB68" s="649"/>
    </row>
    <row r="69" spans="1:54" s="142" customFormat="1" x14ac:dyDescent="0.2">
      <c r="A69" s="649"/>
      <c r="B69" s="649"/>
      <c r="J69" s="649"/>
      <c r="K69" s="649"/>
      <c r="L69" s="649"/>
      <c r="M69" s="649"/>
      <c r="N69" s="649"/>
      <c r="O69" s="649"/>
      <c r="P69" s="649"/>
      <c r="Q69" s="649"/>
      <c r="R69" s="649"/>
      <c r="S69" s="649"/>
      <c r="T69" s="649"/>
      <c r="U69" s="649"/>
      <c r="V69" s="649"/>
      <c r="W69" s="649"/>
      <c r="X69" s="649"/>
      <c r="Y69" s="649"/>
      <c r="Z69" s="649"/>
      <c r="AA69" s="649"/>
      <c r="AB69" s="649"/>
      <c r="AC69" s="649"/>
      <c r="AD69" s="649"/>
      <c r="AE69" s="649"/>
      <c r="AF69" s="649"/>
      <c r="AG69" s="649"/>
      <c r="AH69" s="649"/>
      <c r="AI69" s="649"/>
      <c r="AJ69" s="649"/>
      <c r="AK69" s="649"/>
      <c r="AL69" s="649"/>
      <c r="AM69" s="649"/>
      <c r="AN69" s="649"/>
      <c r="AO69" s="649"/>
      <c r="AP69" s="649"/>
      <c r="AQ69" s="649"/>
      <c r="AR69" s="649"/>
      <c r="AS69" s="649"/>
      <c r="AT69" s="649"/>
      <c r="AU69" s="649"/>
      <c r="AV69" s="649"/>
      <c r="AW69" s="649"/>
      <c r="AX69" s="649"/>
      <c r="AY69" s="649"/>
      <c r="AZ69" s="649"/>
      <c r="BA69" s="649"/>
      <c r="BB69" s="649"/>
    </row>
    <row r="70" spans="1:54" s="142" customFormat="1" x14ac:dyDescent="0.2">
      <c r="A70" s="649"/>
      <c r="B70" s="649"/>
      <c r="J70" s="649"/>
      <c r="K70" s="649"/>
      <c r="L70" s="649"/>
      <c r="M70" s="649"/>
      <c r="N70" s="649"/>
      <c r="O70" s="649"/>
      <c r="P70" s="649"/>
      <c r="Q70" s="649"/>
      <c r="R70" s="649"/>
      <c r="S70" s="649"/>
      <c r="T70" s="649"/>
      <c r="U70" s="649"/>
      <c r="V70" s="649"/>
      <c r="W70" s="649"/>
      <c r="X70" s="649"/>
      <c r="Y70" s="649"/>
      <c r="Z70" s="649"/>
      <c r="AA70" s="649"/>
      <c r="AB70" s="649"/>
      <c r="AC70" s="649"/>
      <c r="AD70" s="649"/>
      <c r="AE70" s="649"/>
      <c r="AF70" s="649"/>
      <c r="AG70" s="649"/>
      <c r="AH70" s="649"/>
      <c r="AI70" s="649"/>
      <c r="AJ70" s="649"/>
      <c r="AK70" s="649"/>
      <c r="AL70" s="649"/>
      <c r="AM70" s="649"/>
      <c r="AN70" s="649"/>
      <c r="AO70" s="649"/>
      <c r="AP70" s="649"/>
      <c r="AQ70" s="649"/>
      <c r="AR70" s="649"/>
      <c r="AS70" s="649"/>
      <c r="AT70" s="649"/>
      <c r="AU70" s="649"/>
      <c r="AV70" s="649"/>
      <c r="AW70" s="649"/>
      <c r="AX70" s="649"/>
      <c r="AY70" s="649"/>
      <c r="AZ70" s="649"/>
      <c r="BA70" s="649"/>
      <c r="BB70" s="649"/>
    </row>
    <row r="71" spans="1:54" s="142" customFormat="1" x14ac:dyDescent="0.2">
      <c r="A71" s="649"/>
      <c r="B71" s="649"/>
      <c r="J71" s="649"/>
      <c r="K71" s="649"/>
      <c r="L71" s="649"/>
      <c r="M71" s="649"/>
      <c r="N71" s="649"/>
      <c r="O71" s="649"/>
      <c r="P71" s="649"/>
      <c r="Q71" s="649"/>
      <c r="R71" s="649"/>
      <c r="S71" s="649"/>
      <c r="T71" s="649"/>
      <c r="U71" s="649"/>
      <c r="V71" s="649"/>
      <c r="W71" s="649"/>
      <c r="X71" s="649"/>
      <c r="Y71" s="649"/>
      <c r="Z71" s="649"/>
      <c r="AA71" s="649"/>
      <c r="AB71" s="649"/>
      <c r="AC71" s="649"/>
      <c r="AD71" s="649"/>
      <c r="AE71" s="649"/>
      <c r="AF71" s="649"/>
      <c r="AG71" s="649"/>
      <c r="AH71" s="649"/>
      <c r="AI71" s="649"/>
      <c r="AJ71" s="649"/>
      <c r="AK71" s="649"/>
      <c r="AL71" s="649"/>
      <c r="AM71" s="649"/>
      <c r="AN71" s="649"/>
      <c r="AO71" s="649"/>
      <c r="AP71" s="649"/>
      <c r="AQ71" s="649"/>
      <c r="AR71" s="649"/>
      <c r="AS71" s="649"/>
      <c r="AT71" s="649"/>
      <c r="AU71" s="649"/>
      <c r="AV71" s="649"/>
      <c r="AW71" s="649"/>
      <c r="AX71" s="649"/>
      <c r="AY71" s="649"/>
      <c r="AZ71" s="649"/>
      <c r="BA71" s="649"/>
      <c r="BB71" s="649"/>
    </row>
    <row r="72" spans="1:54" s="142" customFormat="1" x14ac:dyDescent="0.2">
      <c r="A72" s="649"/>
      <c r="B72" s="649"/>
      <c r="J72" s="649"/>
      <c r="K72" s="649"/>
      <c r="L72" s="649"/>
      <c r="M72" s="649"/>
      <c r="N72" s="649"/>
      <c r="O72" s="649"/>
      <c r="P72" s="649"/>
      <c r="Q72" s="649"/>
      <c r="R72" s="649"/>
      <c r="S72" s="649"/>
      <c r="T72" s="649"/>
      <c r="U72" s="649"/>
      <c r="V72" s="649"/>
      <c r="W72" s="649"/>
      <c r="X72" s="649"/>
      <c r="Y72" s="649"/>
      <c r="Z72" s="649"/>
      <c r="AA72" s="649"/>
      <c r="AB72" s="649"/>
      <c r="AC72" s="649"/>
      <c r="AD72" s="649"/>
      <c r="AE72" s="649"/>
      <c r="AF72" s="649"/>
      <c r="AG72" s="649"/>
      <c r="AH72" s="649"/>
      <c r="AI72" s="649"/>
      <c r="AJ72" s="649"/>
      <c r="AK72" s="649"/>
      <c r="AL72" s="649"/>
      <c r="AM72" s="649"/>
      <c r="AN72" s="649"/>
      <c r="AO72" s="649"/>
      <c r="AP72" s="649"/>
      <c r="AQ72" s="649"/>
      <c r="AR72" s="649"/>
      <c r="AS72" s="649"/>
      <c r="AT72" s="649"/>
      <c r="AU72" s="649"/>
      <c r="AV72" s="649"/>
      <c r="AW72" s="649"/>
      <c r="AX72" s="649"/>
      <c r="AY72" s="649"/>
      <c r="AZ72" s="649"/>
      <c r="BA72" s="649"/>
      <c r="BB72" s="649"/>
    </row>
    <row r="73" spans="1:54" s="142" customFormat="1" x14ac:dyDescent="0.2">
      <c r="A73" s="649"/>
      <c r="B73" s="649"/>
      <c r="J73" s="649"/>
      <c r="K73" s="649"/>
      <c r="L73" s="649"/>
      <c r="M73" s="649"/>
      <c r="N73" s="649"/>
      <c r="O73" s="649"/>
      <c r="P73" s="649"/>
      <c r="Q73" s="649"/>
      <c r="R73" s="649"/>
      <c r="S73" s="649"/>
      <c r="T73" s="649"/>
      <c r="U73" s="649"/>
      <c r="V73" s="649"/>
      <c r="W73" s="649"/>
      <c r="X73" s="649"/>
      <c r="Y73" s="649"/>
      <c r="Z73" s="649"/>
      <c r="AA73" s="649"/>
      <c r="AB73" s="649"/>
      <c r="AC73" s="649"/>
      <c r="AD73" s="649"/>
      <c r="AE73" s="649"/>
      <c r="AF73" s="649"/>
      <c r="AG73" s="649"/>
      <c r="AH73" s="649"/>
      <c r="AI73" s="649"/>
      <c r="AJ73" s="649"/>
      <c r="AK73" s="649"/>
      <c r="AL73" s="649"/>
      <c r="AM73" s="649"/>
      <c r="AN73" s="649"/>
      <c r="AO73" s="649"/>
      <c r="AP73" s="649"/>
      <c r="AQ73" s="649"/>
      <c r="AR73" s="649"/>
      <c r="AS73" s="649"/>
      <c r="AT73" s="649"/>
      <c r="AU73" s="649"/>
      <c r="AV73" s="649"/>
      <c r="AW73" s="649"/>
      <c r="AX73" s="649"/>
      <c r="AY73" s="649"/>
      <c r="AZ73" s="649"/>
      <c r="BA73" s="649"/>
      <c r="BB73" s="649"/>
    </row>
    <row r="74" spans="1:54" s="142" customFormat="1" x14ac:dyDescent="0.2">
      <c r="A74" s="649"/>
      <c r="B74" s="649"/>
      <c r="J74" s="649"/>
      <c r="K74" s="649"/>
      <c r="L74" s="649"/>
      <c r="M74" s="649"/>
      <c r="N74" s="649"/>
      <c r="O74" s="649"/>
      <c r="P74" s="649"/>
      <c r="Q74" s="649"/>
      <c r="R74" s="649"/>
      <c r="S74" s="649"/>
      <c r="T74" s="649"/>
      <c r="U74" s="649"/>
      <c r="V74" s="649"/>
      <c r="W74" s="649"/>
      <c r="X74" s="649"/>
      <c r="Y74" s="649"/>
      <c r="Z74" s="649"/>
      <c r="AA74" s="649"/>
      <c r="AB74" s="649"/>
      <c r="AC74" s="649"/>
      <c r="AD74" s="649"/>
      <c r="AE74" s="649"/>
      <c r="AF74" s="649"/>
      <c r="AG74" s="649"/>
      <c r="AH74" s="649"/>
      <c r="AI74" s="649"/>
      <c r="AJ74" s="649"/>
      <c r="AK74" s="649"/>
      <c r="AL74" s="649"/>
      <c r="AM74" s="649"/>
      <c r="AN74" s="649"/>
      <c r="AO74" s="649"/>
      <c r="AP74" s="649"/>
      <c r="AQ74" s="649"/>
      <c r="AR74" s="649"/>
      <c r="AS74" s="649"/>
      <c r="AT74" s="649"/>
      <c r="AU74" s="649"/>
      <c r="AV74" s="649"/>
      <c r="AW74" s="649"/>
      <c r="AX74" s="649"/>
      <c r="AY74" s="649"/>
      <c r="AZ74" s="649"/>
      <c r="BA74" s="649"/>
      <c r="BB74" s="649"/>
    </row>
    <row r="75" spans="1:54" s="142" customFormat="1" x14ac:dyDescent="0.2">
      <c r="A75" s="649"/>
      <c r="B75" s="649"/>
      <c r="J75" s="649"/>
      <c r="K75" s="649"/>
      <c r="L75" s="649"/>
      <c r="M75" s="649"/>
      <c r="N75" s="649"/>
      <c r="O75" s="649"/>
      <c r="P75" s="649"/>
      <c r="Q75" s="649"/>
      <c r="R75" s="649"/>
      <c r="S75" s="649"/>
      <c r="T75" s="649"/>
      <c r="U75" s="649"/>
      <c r="V75" s="649"/>
      <c r="W75" s="649"/>
      <c r="X75" s="649"/>
      <c r="Y75" s="649"/>
      <c r="Z75" s="649"/>
      <c r="AA75" s="649"/>
      <c r="AB75" s="649"/>
      <c r="AC75" s="649"/>
      <c r="AD75" s="649"/>
      <c r="AE75" s="649"/>
      <c r="AF75" s="649"/>
      <c r="AG75" s="649"/>
      <c r="AH75" s="649"/>
      <c r="AI75" s="649"/>
      <c r="AJ75" s="649"/>
      <c r="AK75" s="649"/>
      <c r="AL75" s="649"/>
      <c r="AM75" s="649"/>
      <c r="AN75" s="649"/>
      <c r="AO75" s="649"/>
      <c r="AP75" s="649"/>
      <c r="AQ75" s="649"/>
      <c r="AR75" s="649"/>
      <c r="AS75" s="649"/>
      <c r="AT75" s="649"/>
      <c r="AU75" s="649"/>
      <c r="AV75" s="649"/>
      <c r="AW75" s="649"/>
      <c r="AX75" s="649"/>
      <c r="AY75" s="649"/>
      <c r="AZ75" s="649"/>
      <c r="BA75" s="649"/>
      <c r="BB75" s="649"/>
    </row>
    <row r="76" spans="1:54" s="142" customFormat="1" x14ac:dyDescent="0.2">
      <c r="A76" s="649"/>
      <c r="B76" s="649"/>
      <c r="J76" s="649"/>
      <c r="K76" s="649"/>
      <c r="L76" s="649"/>
      <c r="M76" s="649"/>
      <c r="N76" s="649"/>
      <c r="O76" s="649"/>
      <c r="P76" s="649"/>
      <c r="Q76" s="649"/>
      <c r="R76" s="649"/>
      <c r="S76" s="649"/>
      <c r="T76" s="649"/>
      <c r="U76" s="649"/>
      <c r="V76" s="649"/>
      <c r="W76" s="649"/>
      <c r="X76" s="649"/>
      <c r="Y76" s="649"/>
      <c r="Z76" s="649"/>
      <c r="AA76" s="649"/>
      <c r="AB76" s="649"/>
      <c r="AC76" s="649"/>
      <c r="AD76" s="649"/>
      <c r="AE76" s="649"/>
      <c r="AF76" s="649"/>
      <c r="AG76" s="649"/>
      <c r="AH76" s="649"/>
      <c r="AI76" s="649"/>
      <c r="AJ76" s="649"/>
      <c r="AK76" s="649"/>
      <c r="AL76" s="649"/>
      <c r="AM76" s="649"/>
      <c r="AN76" s="649"/>
      <c r="AO76" s="649"/>
      <c r="AP76" s="649"/>
      <c r="AQ76" s="649"/>
      <c r="AR76" s="649"/>
      <c r="AS76" s="649"/>
      <c r="AT76" s="649"/>
      <c r="AU76" s="649"/>
      <c r="AV76" s="649"/>
      <c r="AW76" s="649"/>
      <c r="AX76" s="649"/>
      <c r="AY76" s="649"/>
      <c r="AZ76" s="649"/>
      <c r="BA76" s="649"/>
      <c r="BB76" s="649"/>
    </row>
    <row r="77" spans="1:54" s="142" customFormat="1" x14ac:dyDescent="0.2">
      <c r="A77" s="649"/>
      <c r="B77" s="649"/>
      <c r="J77" s="649"/>
      <c r="K77" s="649"/>
      <c r="L77" s="649"/>
      <c r="M77" s="649"/>
      <c r="N77" s="649"/>
      <c r="O77" s="649"/>
      <c r="P77" s="649"/>
      <c r="Q77" s="649"/>
      <c r="R77" s="649"/>
      <c r="S77" s="649"/>
      <c r="T77" s="649"/>
      <c r="U77" s="649"/>
      <c r="V77" s="649"/>
      <c r="W77" s="649"/>
      <c r="X77" s="649"/>
      <c r="Y77" s="649"/>
      <c r="Z77" s="649"/>
      <c r="AA77" s="649"/>
      <c r="AB77" s="649"/>
      <c r="AC77" s="649"/>
      <c r="AD77" s="649"/>
      <c r="AE77" s="649"/>
      <c r="AF77" s="649"/>
      <c r="AG77" s="649"/>
      <c r="AH77" s="649"/>
      <c r="AI77" s="649"/>
      <c r="AJ77" s="649"/>
      <c r="AK77" s="649"/>
      <c r="AL77" s="649"/>
      <c r="AM77" s="649"/>
      <c r="AN77" s="649"/>
      <c r="AO77" s="649"/>
      <c r="AP77" s="649"/>
      <c r="AQ77" s="649"/>
      <c r="AR77" s="649"/>
      <c r="AS77" s="649"/>
      <c r="AT77" s="649"/>
      <c r="AU77" s="649"/>
      <c r="AV77" s="649"/>
      <c r="AW77" s="649"/>
      <c r="AX77" s="649"/>
      <c r="AY77" s="649"/>
      <c r="AZ77" s="649"/>
      <c r="BA77" s="649"/>
      <c r="BB77" s="649"/>
    </row>
    <row r="78" spans="1:54" s="142" customFormat="1" x14ac:dyDescent="0.2">
      <c r="A78" s="649"/>
      <c r="B78" s="649"/>
      <c r="J78" s="649"/>
      <c r="K78" s="649"/>
      <c r="L78" s="649"/>
      <c r="M78" s="649"/>
      <c r="N78" s="649"/>
      <c r="O78" s="649"/>
      <c r="P78" s="649"/>
      <c r="Q78" s="649"/>
      <c r="R78" s="649"/>
      <c r="S78" s="649"/>
      <c r="T78" s="649"/>
      <c r="U78" s="649"/>
      <c r="V78" s="649"/>
      <c r="W78" s="649"/>
      <c r="X78" s="649"/>
      <c r="Y78" s="649"/>
      <c r="Z78" s="649"/>
      <c r="AA78" s="649"/>
      <c r="AB78" s="649"/>
      <c r="AC78" s="649"/>
      <c r="AD78" s="649"/>
      <c r="AE78" s="649"/>
      <c r="AF78" s="649"/>
      <c r="AG78" s="649"/>
      <c r="AH78" s="649"/>
      <c r="AI78" s="649"/>
      <c r="AJ78" s="649"/>
      <c r="AK78" s="649"/>
      <c r="AL78" s="649"/>
      <c r="AM78" s="649"/>
      <c r="AN78" s="649"/>
      <c r="AO78" s="649"/>
      <c r="AP78" s="649"/>
      <c r="AQ78" s="649"/>
      <c r="AR78" s="649"/>
      <c r="AS78" s="649"/>
      <c r="AT78" s="649"/>
      <c r="AU78" s="649"/>
      <c r="AV78" s="649"/>
      <c r="AW78" s="649"/>
      <c r="AX78" s="649"/>
      <c r="AY78" s="649"/>
      <c r="AZ78" s="649"/>
      <c r="BA78" s="649"/>
      <c r="BB78" s="649"/>
    </row>
    <row r="79" spans="1:54" s="142" customFormat="1" x14ac:dyDescent="0.2">
      <c r="A79" s="649"/>
      <c r="B79" s="649"/>
      <c r="J79" s="649"/>
      <c r="K79" s="649"/>
      <c r="L79" s="649"/>
      <c r="M79" s="649"/>
      <c r="N79" s="649"/>
      <c r="O79" s="649"/>
      <c r="P79" s="649"/>
      <c r="Q79" s="649"/>
      <c r="R79" s="649"/>
      <c r="S79" s="649"/>
      <c r="T79" s="649"/>
      <c r="U79" s="649"/>
      <c r="V79" s="649"/>
      <c r="W79" s="649"/>
      <c r="X79" s="649"/>
      <c r="Y79" s="649"/>
      <c r="Z79" s="649"/>
      <c r="AA79" s="649"/>
      <c r="AB79" s="649"/>
      <c r="AC79" s="649"/>
      <c r="AD79" s="649"/>
      <c r="AE79" s="649"/>
      <c r="AF79" s="649"/>
      <c r="AG79" s="649"/>
      <c r="AH79" s="649"/>
      <c r="AI79" s="649"/>
      <c r="AJ79" s="649"/>
      <c r="AK79" s="649"/>
      <c r="AL79" s="649"/>
      <c r="AM79" s="649"/>
      <c r="AN79" s="649"/>
      <c r="AO79" s="649"/>
      <c r="AP79" s="649"/>
      <c r="AQ79" s="649"/>
      <c r="AR79" s="649"/>
      <c r="AS79" s="649"/>
      <c r="AT79" s="649"/>
      <c r="AU79" s="649"/>
      <c r="AV79" s="649"/>
      <c r="AW79" s="649"/>
      <c r="AX79" s="649"/>
      <c r="AY79" s="649"/>
      <c r="AZ79" s="649"/>
      <c r="BA79" s="649"/>
      <c r="BB79" s="649"/>
    </row>
    <row r="80" spans="1:54" s="142" customFormat="1" x14ac:dyDescent="0.2">
      <c r="A80" s="649"/>
      <c r="B80" s="649"/>
      <c r="J80" s="649"/>
      <c r="K80" s="649"/>
      <c r="L80" s="649"/>
      <c r="M80" s="649"/>
      <c r="N80" s="649"/>
      <c r="O80" s="649"/>
      <c r="P80" s="649"/>
      <c r="Q80" s="649"/>
      <c r="R80" s="649"/>
      <c r="S80" s="649"/>
      <c r="T80" s="649"/>
      <c r="U80" s="649"/>
      <c r="V80" s="649"/>
      <c r="W80" s="649"/>
      <c r="X80" s="649"/>
      <c r="Y80" s="649"/>
      <c r="Z80" s="649"/>
      <c r="AA80" s="649"/>
      <c r="AB80" s="649"/>
      <c r="AC80" s="649"/>
      <c r="AD80" s="649"/>
      <c r="AE80" s="649"/>
      <c r="AF80" s="649"/>
      <c r="AG80" s="649"/>
      <c r="AH80" s="649"/>
      <c r="AI80" s="649"/>
      <c r="AJ80" s="649"/>
      <c r="AK80" s="649"/>
      <c r="AL80" s="649"/>
      <c r="AM80" s="649"/>
      <c r="AN80" s="649"/>
      <c r="AO80" s="649"/>
      <c r="AP80" s="649"/>
      <c r="AQ80" s="649"/>
      <c r="AR80" s="649"/>
      <c r="AS80" s="649"/>
      <c r="AT80" s="649"/>
      <c r="AU80" s="649"/>
      <c r="AV80" s="649"/>
      <c r="AW80" s="649"/>
      <c r="AX80" s="649"/>
      <c r="AY80" s="649"/>
      <c r="AZ80" s="649"/>
      <c r="BA80" s="649"/>
      <c r="BB80" s="649"/>
    </row>
    <row r="81" spans="1:54" s="142" customFormat="1" x14ac:dyDescent="0.2">
      <c r="A81" s="649"/>
      <c r="B81" s="649"/>
      <c r="J81" s="649"/>
      <c r="K81" s="649"/>
      <c r="L81" s="649"/>
      <c r="M81" s="649"/>
      <c r="N81" s="649"/>
      <c r="O81" s="649"/>
      <c r="P81" s="649"/>
      <c r="Q81" s="649"/>
      <c r="R81" s="649"/>
      <c r="S81" s="649"/>
      <c r="T81" s="649"/>
      <c r="U81" s="649"/>
      <c r="V81" s="649"/>
      <c r="W81" s="649"/>
      <c r="X81" s="649"/>
      <c r="Y81" s="649"/>
      <c r="Z81" s="649"/>
      <c r="AA81" s="649"/>
      <c r="AB81" s="649"/>
      <c r="AC81" s="649"/>
      <c r="AD81" s="649"/>
      <c r="AE81" s="649"/>
      <c r="AF81" s="649"/>
      <c r="AG81" s="649"/>
      <c r="AH81" s="649"/>
      <c r="AI81" s="649"/>
      <c r="AJ81" s="649"/>
      <c r="AK81" s="649"/>
      <c r="AL81" s="649"/>
      <c r="AM81" s="649"/>
      <c r="AN81" s="649"/>
      <c r="AO81" s="649"/>
      <c r="AP81" s="649"/>
      <c r="AQ81" s="649"/>
      <c r="AR81" s="649"/>
      <c r="AS81" s="649"/>
      <c r="AT81" s="649"/>
      <c r="AU81" s="649"/>
      <c r="AV81" s="649"/>
      <c r="AW81" s="649"/>
      <c r="AX81" s="649"/>
      <c r="AY81" s="649"/>
      <c r="AZ81" s="649"/>
      <c r="BA81" s="649"/>
      <c r="BB81" s="649"/>
    </row>
    <row r="82" spans="1:54" s="142" customFormat="1" x14ac:dyDescent="0.2">
      <c r="A82" s="649"/>
      <c r="B82" s="649"/>
      <c r="J82" s="649"/>
      <c r="K82" s="649"/>
      <c r="L82" s="649"/>
      <c r="M82" s="649"/>
      <c r="N82" s="649"/>
      <c r="O82" s="649"/>
      <c r="P82" s="649"/>
      <c r="Q82" s="649"/>
      <c r="R82" s="649"/>
      <c r="S82" s="649"/>
      <c r="T82" s="649"/>
      <c r="U82" s="649"/>
      <c r="V82" s="649"/>
      <c r="W82" s="649"/>
      <c r="X82" s="649"/>
      <c r="Y82" s="649"/>
      <c r="Z82" s="649"/>
      <c r="AA82" s="649"/>
      <c r="AB82" s="649"/>
      <c r="AC82" s="649"/>
      <c r="AD82" s="649"/>
      <c r="AE82" s="649"/>
      <c r="AF82" s="649"/>
      <c r="AG82" s="649"/>
      <c r="AH82" s="649"/>
      <c r="AI82" s="649"/>
      <c r="AJ82" s="649"/>
      <c r="AK82" s="649"/>
      <c r="AL82" s="649"/>
      <c r="AM82" s="649"/>
      <c r="AN82" s="649"/>
      <c r="AO82" s="649"/>
      <c r="AP82" s="649"/>
      <c r="AQ82" s="649"/>
      <c r="AR82" s="649"/>
      <c r="AS82" s="649"/>
      <c r="AT82" s="649"/>
      <c r="AU82" s="649"/>
      <c r="AV82" s="649"/>
      <c r="AW82" s="649"/>
      <c r="AX82" s="649"/>
      <c r="AY82" s="649"/>
      <c r="AZ82" s="649"/>
      <c r="BA82" s="649"/>
      <c r="BB82" s="649"/>
    </row>
    <row r="83" spans="1:54" s="142" customFormat="1" x14ac:dyDescent="0.2">
      <c r="A83" s="649"/>
      <c r="B83" s="649"/>
      <c r="J83" s="649"/>
      <c r="K83" s="649"/>
      <c r="L83" s="649"/>
      <c r="M83" s="649"/>
      <c r="N83" s="649"/>
      <c r="O83" s="649"/>
      <c r="P83" s="649"/>
      <c r="Q83" s="649"/>
      <c r="R83" s="649"/>
      <c r="S83" s="649"/>
      <c r="T83" s="649"/>
      <c r="U83" s="649"/>
      <c r="V83" s="649"/>
      <c r="W83" s="649"/>
      <c r="X83" s="649"/>
      <c r="Y83" s="649"/>
      <c r="Z83" s="649"/>
      <c r="AA83" s="649"/>
      <c r="AB83" s="649"/>
      <c r="AC83" s="649"/>
      <c r="AD83" s="649"/>
      <c r="AE83" s="649"/>
      <c r="AF83" s="649"/>
      <c r="AG83" s="649"/>
      <c r="AH83" s="649"/>
      <c r="AI83" s="649"/>
      <c r="AJ83" s="649"/>
      <c r="AK83" s="649"/>
      <c r="AL83" s="649"/>
      <c r="AM83" s="649"/>
      <c r="AN83" s="649"/>
      <c r="AO83" s="649"/>
      <c r="AP83" s="649"/>
      <c r="AQ83" s="649"/>
      <c r="AR83" s="649"/>
      <c r="AS83" s="649"/>
      <c r="AT83" s="649"/>
      <c r="AU83" s="649"/>
      <c r="AV83" s="649"/>
      <c r="AW83" s="649"/>
      <c r="AX83" s="649"/>
      <c r="AY83" s="649"/>
      <c r="AZ83" s="649"/>
      <c r="BA83" s="649"/>
      <c r="BB83" s="649"/>
    </row>
    <row r="84" spans="1:54" s="142" customFormat="1" x14ac:dyDescent="0.2">
      <c r="A84" s="649"/>
      <c r="B84" s="649"/>
      <c r="J84" s="649"/>
      <c r="K84" s="649"/>
      <c r="L84" s="649"/>
      <c r="M84" s="649"/>
      <c r="N84" s="649"/>
      <c r="O84" s="649"/>
      <c r="P84" s="649"/>
      <c r="Q84" s="649"/>
      <c r="R84" s="649"/>
      <c r="S84" s="649"/>
      <c r="T84" s="649"/>
      <c r="U84" s="649"/>
      <c r="V84" s="649"/>
      <c r="W84" s="649"/>
      <c r="X84" s="649"/>
      <c r="Y84" s="649"/>
      <c r="Z84" s="649"/>
      <c r="AA84" s="649"/>
      <c r="AB84" s="649"/>
      <c r="AC84" s="649"/>
      <c r="AD84" s="649"/>
      <c r="AE84" s="649"/>
      <c r="AF84" s="649"/>
      <c r="AG84" s="649"/>
      <c r="AH84" s="649"/>
      <c r="AI84" s="649"/>
      <c r="AJ84" s="649"/>
      <c r="AK84" s="649"/>
      <c r="AL84" s="649"/>
      <c r="AM84" s="649"/>
      <c r="AN84" s="649"/>
      <c r="AO84" s="649"/>
      <c r="AP84" s="649"/>
      <c r="AQ84" s="649"/>
      <c r="AR84" s="649"/>
      <c r="AS84" s="649"/>
      <c r="AT84" s="649"/>
      <c r="AU84" s="649"/>
      <c r="AV84" s="649"/>
      <c r="AW84" s="649"/>
      <c r="AX84" s="649"/>
      <c r="AY84" s="649"/>
      <c r="AZ84" s="649"/>
      <c r="BA84" s="649"/>
      <c r="BB84" s="649"/>
    </row>
    <row r="85" spans="1:54" s="142" customFormat="1" x14ac:dyDescent="0.2">
      <c r="A85" s="649"/>
      <c r="B85" s="649"/>
      <c r="J85" s="649"/>
      <c r="K85" s="649"/>
      <c r="L85" s="649"/>
      <c r="M85" s="649"/>
      <c r="N85" s="649"/>
      <c r="O85" s="649"/>
      <c r="P85" s="649"/>
      <c r="Q85" s="649"/>
      <c r="R85" s="649"/>
      <c r="S85" s="649"/>
      <c r="T85" s="649"/>
      <c r="U85" s="649"/>
      <c r="V85" s="649"/>
      <c r="W85" s="649"/>
      <c r="X85" s="649"/>
      <c r="Y85" s="649"/>
      <c r="Z85" s="649"/>
      <c r="AA85" s="649"/>
      <c r="AB85" s="649"/>
      <c r="AC85" s="649"/>
      <c r="AD85" s="649"/>
      <c r="AE85" s="649"/>
      <c r="AF85" s="649"/>
      <c r="AG85" s="649"/>
      <c r="AH85" s="649"/>
      <c r="AI85" s="649"/>
      <c r="AJ85" s="649"/>
      <c r="AK85" s="649"/>
      <c r="AL85" s="649"/>
      <c r="AM85" s="649"/>
      <c r="AN85" s="649"/>
      <c r="AO85" s="649"/>
      <c r="AP85" s="649"/>
      <c r="AQ85" s="649"/>
      <c r="AR85" s="649"/>
      <c r="AS85" s="649"/>
      <c r="AT85" s="649"/>
      <c r="AU85" s="649"/>
      <c r="AV85" s="649"/>
      <c r="AW85" s="649"/>
      <c r="AX85" s="649"/>
      <c r="AY85" s="649"/>
      <c r="AZ85" s="649"/>
      <c r="BA85" s="649"/>
      <c r="BB85" s="649"/>
    </row>
    <row r="86" spans="1:54" s="142" customFormat="1" x14ac:dyDescent="0.2">
      <c r="A86" s="649"/>
      <c r="B86" s="649"/>
      <c r="J86" s="649"/>
      <c r="K86" s="649"/>
      <c r="L86" s="649"/>
      <c r="M86" s="649"/>
      <c r="N86" s="649"/>
      <c r="O86" s="649"/>
      <c r="P86" s="649"/>
      <c r="Q86" s="649"/>
      <c r="R86" s="649"/>
      <c r="S86" s="649"/>
      <c r="T86" s="649"/>
      <c r="U86" s="649"/>
      <c r="V86" s="649"/>
      <c r="W86" s="649"/>
      <c r="X86" s="649"/>
      <c r="Y86" s="649"/>
      <c r="Z86" s="649"/>
      <c r="AA86" s="649"/>
      <c r="AB86" s="649"/>
      <c r="AC86" s="649"/>
      <c r="AD86" s="649"/>
      <c r="AE86" s="649"/>
      <c r="AF86" s="649"/>
      <c r="AG86" s="649"/>
      <c r="AH86" s="649"/>
      <c r="AI86" s="649"/>
      <c r="AJ86" s="649"/>
      <c r="AK86" s="649"/>
      <c r="AL86" s="649"/>
      <c r="AM86" s="649"/>
      <c r="AN86" s="649"/>
      <c r="AO86" s="649"/>
      <c r="AP86" s="649"/>
      <c r="AQ86" s="649"/>
      <c r="AR86" s="649"/>
      <c r="AS86" s="649"/>
      <c r="AT86" s="649"/>
      <c r="AU86" s="649"/>
      <c r="AV86" s="649"/>
      <c r="AW86" s="649"/>
      <c r="AX86" s="649"/>
      <c r="AY86" s="649"/>
      <c r="AZ86" s="649"/>
      <c r="BA86" s="649"/>
      <c r="BB86" s="649"/>
    </row>
    <row r="87" spans="1:54" s="142" customFormat="1" x14ac:dyDescent="0.2">
      <c r="A87" s="649"/>
      <c r="B87" s="649"/>
      <c r="J87" s="649"/>
      <c r="K87" s="649"/>
      <c r="L87" s="649"/>
      <c r="M87" s="649"/>
      <c r="N87" s="649"/>
      <c r="O87" s="649"/>
      <c r="P87" s="649"/>
      <c r="Q87" s="649"/>
      <c r="R87" s="649"/>
      <c r="S87" s="649"/>
      <c r="T87" s="649"/>
      <c r="U87" s="649"/>
      <c r="V87" s="649"/>
      <c r="W87" s="649"/>
      <c r="X87" s="649"/>
      <c r="Y87" s="649"/>
      <c r="Z87" s="649"/>
      <c r="AA87" s="649"/>
      <c r="AB87" s="649"/>
      <c r="AC87" s="649"/>
      <c r="AD87" s="649"/>
      <c r="AE87" s="649"/>
      <c r="AF87" s="649"/>
      <c r="AG87" s="649"/>
      <c r="AH87" s="649"/>
      <c r="AI87" s="649"/>
      <c r="AJ87" s="649"/>
      <c r="AK87" s="649"/>
      <c r="AL87" s="649"/>
      <c r="AM87" s="649"/>
      <c r="AN87" s="649"/>
      <c r="AO87" s="649"/>
      <c r="AP87" s="649"/>
      <c r="AQ87" s="649"/>
      <c r="AR87" s="649"/>
      <c r="AS87" s="649"/>
      <c r="AT87" s="649"/>
      <c r="AU87" s="649"/>
      <c r="AV87" s="649"/>
      <c r="AW87" s="649"/>
      <c r="AX87" s="649"/>
      <c r="AY87" s="649"/>
      <c r="AZ87" s="649"/>
      <c r="BA87" s="649"/>
      <c r="BB87" s="649"/>
    </row>
    <row r="88" spans="1:54" s="142" customFormat="1" x14ac:dyDescent="0.2">
      <c r="A88" s="649"/>
      <c r="B88" s="649"/>
      <c r="J88" s="649"/>
      <c r="K88" s="649"/>
      <c r="L88" s="649"/>
      <c r="M88" s="649"/>
      <c r="N88" s="649"/>
      <c r="O88" s="649"/>
      <c r="P88" s="649"/>
      <c r="Q88" s="649"/>
      <c r="R88" s="649"/>
      <c r="S88" s="649"/>
      <c r="T88" s="649"/>
      <c r="U88" s="649"/>
      <c r="V88" s="649"/>
      <c r="W88" s="649"/>
      <c r="X88" s="649"/>
      <c r="Y88" s="649"/>
      <c r="Z88" s="649"/>
      <c r="AA88" s="649"/>
      <c r="AB88" s="649"/>
      <c r="AC88" s="649"/>
      <c r="AD88" s="649"/>
      <c r="AE88" s="649"/>
      <c r="AF88" s="649"/>
      <c r="AG88" s="649"/>
      <c r="AH88" s="649"/>
      <c r="AI88" s="649"/>
      <c r="AJ88" s="649"/>
      <c r="AK88" s="649"/>
      <c r="AL88" s="649"/>
      <c r="AM88" s="649"/>
      <c r="AN88" s="649"/>
      <c r="AO88" s="649"/>
      <c r="AP88" s="649"/>
      <c r="AQ88" s="649"/>
      <c r="AR88" s="649"/>
      <c r="AS88" s="649"/>
      <c r="AT88" s="649"/>
      <c r="AU88" s="649"/>
      <c r="AV88" s="649"/>
      <c r="AW88" s="649"/>
      <c r="AX88" s="649"/>
      <c r="AY88" s="649"/>
      <c r="AZ88" s="649"/>
      <c r="BA88" s="649"/>
      <c r="BB88" s="649"/>
    </row>
    <row r="89" spans="1:54" s="142" customFormat="1" x14ac:dyDescent="0.2">
      <c r="A89" s="649"/>
      <c r="B89" s="649"/>
      <c r="J89" s="649"/>
      <c r="K89" s="649"/>
      <c r="L89" s="649"/>
      <c r="M89" s="649"/>
      <c r="N89" s="649"/>
      <c r="O89" s="649"/>
      <c r="P89" s="649"/>
      <c r="Q89" s="649"/>
      <c r="R89" s="649"/>
      <c r="S89" s="649"/>
      <c r="T89" s="649"/>
      <c r="U89" s="649"/>
      <c r="V89" s="649"/>
      <c r="W89" s="649"/>
      <c r="X89" s="649"/>
      <c r="Y89" s="649"/>
      <c r="Z89" s="649"/>
      <c r="AA89" s="649"/>
      <c r="AB89" s="649"/>
      <c r="AC89" s="649"/>
      <c r="AD89" s="649"/>
      <c r="AE89" s="649"/>
      <c r="AF89" s="649"/>
      <c r="AG89" s="649"/>
      <c r="AH89" s="649"/>
      <c r="AI89" s="649"/>
      <c r="AJ89" s="649"/>
      <c r="AK89" s="649"/>
      <c r="AL89" s="649"/>
      <c r="AM89" s="649"/>
      <c r="AN89" s="649"/>
      <c r="AO89" s="649"/>
      <c r="AP89" s="649"/>
      <c r="AQ89" s="649"/>
      <c r="AR89" s="649"/>
      <c r="AS89" s="649"/>
      <c r="AT89" s="649"/>
      <c r="AU89" s="649"/>
      <c r="AV89" s="649"/>
      <c r="AW89" s="649"/>
      <c r="AX89" s="649"/>
      <c r="AY89" s="649"/>
      <c r="AZ89" s="649"/>
      <c r="BA89" s="649"/>
      <c r="BB89" s="649"/>
    </row>
    <row r="90" spans="1:54" s="142" customFormat="1" x14ac:dyDescent="0.2">
      <c r="A90" s="649"/>
      <c r="B90" s="649"/>
      <c r="J90" s="649"/>
      <c r="K90" s="649"/>
      <c r="L90" s="649"/>
      <c r="M90" s="649"/>
      <c r="N90" s="649"/>
      <c r="O90" s="649"/>
      <c r="P90" s="649"/>
      <c r="Q90" s="649"/>
      <c r="R90" s="649"/>
      <c r="S90" s="649"/>
      <c r="T90" s="649"/>
      <c r="U90" s="649"/>
      <c r="V90" s="649"/>
      <c r="W90" s="649"/>
      <c r="X90" s="649"/>
      <c r="Y90" s="649"/>
      <c r="Z90" s="649"/>
      <c r="AA90" s="649"/>
      <c r="AB90" s="649"/>
      <c r="AC90" s="649"/>
      <c r="AD90" s="649"/>
      <c r="AE90" s="649"/>
      <c r="AF90" s="649"/>
      <c r="AG90" s="649"/>
      <c r="AH90" s="649"/>
      <c r="AI90" s="649"/>
      <c r="AJ90" s="649"/>
      <c r="AK90" s="649"/>
      <c r="AL90" s="649"/>
      <c r="AM90" s="649"/>
      <c r="AN90" s="649"/>
      <c r="AO90" s="649"/>
      <c r="AP90" s="649"/>
      <c r="AQ90" s="649"/>
      <c r="AR90" s="649"/>
      <c r="AS90" s="649"/>
      <c r="AT90" s="649"/>
      <c r="AU90" s="649"/>
      <c r="AV90" s="649"/>
      <c r="AW90" s="649"/>
      <c r="AX90" s="649"/>
      <c r="AY90" s="649"/>
      <c r="AZ90" s="649"/>
      <c r="BA90" s="649"/>
      <c r="BB90" s="649"/>
    </row>
    <row r="91" spans="1:54" s="142" customFormat="1" x14ac:dyDescent="0.2">
      <c r="A91" s="649"/>
      <c r="B91" s="649"/>
      <c r="J91" s="649"/>
      <c r="K91" s="649"/>
      <c r="L91" s="649"/>
      <c r="M91" s="649"/>
      <c r="N91" s="649"/>
      <c r="O91" s="649"/>
      <c r="P91" s="649"/>
      <c r="Q91" s="649"/>
      <c r="R91" s="649"/>
      <c r="S91" s="649"/>
      <c r="T91" s="649"/>
      <c r="U91" s="649"/>
      <c r="V91" s="649"/>
      <c r="W91" s="649"/>
      <c r="X91" s="649"/>
      <c r="Y91" s="649"/>
      <c r="Z91" s="649"/>
      <c r="AA91" s="649"/>
      <c r="AB91" s="649"/>
      <c r="AC91" s="649"/>
      <c r="AD91" s="649"/>
      <c r="AE91" s="649"/>
      <c r="AF91" s="649"/>
      <c r="AG91" s="649"/>
      <c r="AH91" s="649"/>
      <c r="AI91" s="649"/>
      <c r="AJ91" s="649"/>
      <c r="AK91" s="649"/>
      <c r="AL91" s="649"/>
      <c r="AM91" s="649"/>
      <c r="AN91" s="649"/>
      <c r="AO91" s="649"/>
      <c r="AP91" s="649"/>
      <c r="AQ91" s="649"/>
      <c r="AR91" s="649"/>
      <c r="AS91" s="649"/>
      <c r="AT91" s="649"/>
      <c r="AU91" s="649"/>
      <c r="AV91" s="649"/>
      <c r="AW91" s="649"/>
      <c r="AX91" s="649"/>
      <c r="AY91" s="649"/>
      <c r="AZ91" s="649"/>
      <c r="BA91" s="649"/>
      <c r="BB91" s="649"/>
    </row>
    <row r="92" spans="1:54" s="142" customFormat="1" x14ac:dyDescent="0.2">
      <c r="A92" s="649"/>
      <c r="B92" s="649"/>
      <c r="J92" s="649"/>
      <c r="K92" s="649"/>
      <c r="L92" s="649"/>
      <c r="M92" s="649"/>
      <c r="N92" s="649"/>
      <c r="O92" s="649"/>
      <c r="P92" s="649"/>
      <c r="Q92" s="649"/>
      <c r="R92" s="649"/>
      <c r="S92" s="649"/>
      <c r="T92" s="649"/>
      <c r="U92" s="649"/>
      <c r="V92" s="649"/>
      <c r="W92" s="649"/>
      <c r="X92" s="649"/>
      <c r="Y92" s="649"/>
      <c r="Z92" s="649"/>
      <c r="AA92" s="649"/>
      <c r="AB92" s="649"/>
      <c r="AC92" s="649"/>
      <c r="AD92" s="649"/>
      <c r="AE92" s="649"/>
      <c r="AF92" s="649"/>
      <c r="AG92" s="649"/>
      <c r="AH92" s="649"/>
      <c r="AI92" s="649"/>
      <c r="AJ92" s="649"/>
      <c r="AK92" s="649"/>
      <c r="AL92" s="649"/>
      <c r="AM92" s="649"/>
      <c r="AN92" s="649"/>
      <c r="AO92" s="649"/>
      <c r="AP92" s="649"/>
      <c r="AQ92" s="649"/>
      <c r="AR92" s="649"/>
      <c r="AS92" s="649"/>
      <c r="AT92" s="649"/>
      <c r="AU92" s="649"/>
      <c r="AV92" s="649"/>
      <c r="AW92" s="649"/>
      <c r="AX92" s="649"/>
      <c r="AY92" s="649"/>
      <c r="AZ92" s="649"/>
      <c r="BA92" s="649"/>
      <c r="BB92" s="649"/>
    </row>
    <row r="93" spans="1:54" s="142" customFormat="1" x14ac:dyDescent="0.2">
      <c r="A93" s="649"/>
      <c r="B93" s="649"/>
      <c r="J93" s="649"/>
      <c r="K93" s="649"/>
      <c r="L93" s="649"/>
      <c r="M93" s="649"/>
      <c r="N93" s="649"/>
      <c r="O93" s="649"/>
      <c r="P93" s="649"/>
      <c r="Q93" s="649"/>
      <c r="R93" s="649"/>
      <c r="S93" s="649"/>
      <c r="T93" s="649"/>
      <c r="U93" s="649"/>
      <c r="V93" s="649"/>
      <c r="W93" s="649"/>
      <c r="X93" s="649"/>
      <c r="Y93" s="649"/>
      <c r="Z93" s="649"/>
      <c r="AA93" s="649"/>
      <c r="AB93" s="649"/>
      <c r="AC93" s="649"/>
      <c r="AD93" s="649"/>
      <c r="AE93" s="649"/>
      <c r="AF93" s="649"/>
      <c r="AG93" s="649"/>
      <c r="AH93" s="649"/>
      <c r="AI93" s="649"/>
      <c r="AJ93" s="649"/>
      <c r="AK93" s="649"/>
      <c r="AL93" s="649"/>
      <c r="AM93" s="649"/>
      <c r="AN93" s="649"/>
      <c r="AO93" s="649"/>
      <c r="AP93" s="649"/>
      <c r="AQ93" s="649"/>
      <c r="AR93" s="649"/>
      <c r="AS93" s="649"/>
      <c r="AT93" s="649"/>
      <c r="AU93" s="649"/>
      <c r="AV93" s="649"/>
      <c r="AW93" s="649"/>
      <c r="AX93" s="649"/>
      <c r="AY93" s="649"/>
      <c r="AZ93" s="649"/>
      <c r="BA93" s="649"/>
      <c r="BB93" s="649"/>
    </row>
    <row r="94" spans="1:54" s="142" customFormat="1" x14ac:dyDescent="0.2">
      <c r="A94" s="649"/>
      <c r="B94" s="649"/>
      <c r="J94" s="649"/>
      <c r="K94" s="649"/>
      <c r="L94" s="649"/>
      <c r="M94" s="649"/>
      <c r="N94" s="649"/>
      <c r="O94" s="649"/>
      <c r="P94" s="649"/>
      <c r="Q94" s="649"/>
      <c r="R94" s="649"/>
      <c r="S94" s="649"/>
      <c r="T94" s="649"/>
      <c r="U94" s="649"/>
      <c r="V94" s="649"/>
      <c r="W94" s="649"/>
      <c r="X94" s="649"/>
      <c r="Y94" s="649"/>
      <c r="Z94" s="649"/>
      <c r="AA94" s="649"/>
      <c r="AB94" s="649"/>
      <c r="AC94" s="649"/>
      <c r="AD94" s="649"/>
      <c r="AE94" s="649"/>
      <c r="AF94" s="649"/>
      <c r="AG94" s="649"/>
      <c r="AH94" s="649"/>
      <c r="AI94" s="649"/>
      <c r="AJ94" s="649"/>
      <c r="AK94" s="649"/>
      <c r="AL94" s="649"/>
      <c r="AM94" s="649"/>
      <c r="AN94" s="649"/>
      <c r="AO94" s="649"/>
      <c r="AP94" s="649"/>
      <c r="AQ94" s="649"/>
      <c r="AR94" s="649"/>
      <c r="AS94" s="649"/>
      <c r="AT94" s="649"/>
      <c r="AU94" s="649"/>
      <c r="AV94" s="649"/>
      <c r="AW94" s="649"/>
      <c r="AX94" s="649"/>
      <c r="AY94" s="649"/>
      <c r="AZ94" s="649"/>
      <c r="BA94" s="649"/>
      <c r="BB94" s="649"/>
    </row>
    <row r="95" spans="1:54" s="142" customFormat="1" x14ac:dyDescent="0.2">
      <c r="A95" s="649"/>
      <c r="B95" s="649"/>
      <c r="J95" s="649"/>
      <c r="K95" s="649"/>
      <c r="L95" s="649"/>
      <c r="M95" s="649"/>
      <c r="N95" s="649"/>
      <c r="O95" s="649"/>
      <c r="P95" s="649"/>
      <c r="Q95" s="649"/>
      <c r="R95" s="649"/>
      <c r="S95" s="649"/>
      <c r="T95" s="649"/>
      <c r="U95" s="649"/>
      <c r="V95" s="649"/>
      <c r="W95" s="649"/>
      <c r="X95" s="649"/>
      <c r="Y95" s="649"/>
      <c r="Z95" s="649"/>
      <c r="AA95" s="649"/>
      <c r="AB95" s="649"/>
      <c r="AC95" s="649"/>
      <c r="AD95" s="649"/>
      <c r="AE95" s="649"/>
      <c r="AF95" s="649"/>
      <c r="AG95" s="649"/>
      <c r="AH95" s="649"/>
      <c r="AI95" s="649"/>
      <c r="AJ95" s="649"/>
      <c r="AK95" s="649"/>
      <c r="AL95" s="649"/>
      <c r="AM95" s="649"/>
      <c r="AN95" s="649"/>
      <c r="AO95" s="649"/>
      <c r="AP95" s="649"/>
      <c r="AQ95" s="649"/>
      <c r="AR95" s="649"/>
      <c r="AS95" s="649"/>
      <c r="AT95" s="649"/>
      <c r="AU95" s="649"/>
      <c r="AV95" s="649"/>
      <c r="AW95" s="649"/>
      <c r="AX95" s="649"/>
      <c r="AY95" s="649"/>
      <c r="AZ95" s="649"/>
      <c r="BA95" s="649"/>
      <c r="BB95" s="649"/>
    </row>
    <row r="96" spans="1:54" s="142" customFormat="1" x14ac:dyDescent="0.2">
      <c r="A96" s="649"/>
      <c r="B96" s="649"/>
      <c r="J96" s="649"/>
      <c r="K96" s="649"/>
      <c r="L96" s="649"/>
      <c r="M96" s="649"/>
      <c r="N96" s="649"/>
      <c r="O96" s="649"/>
      <c r="P96" s="649"/>
      <c r="Q96" s="649"/>
      <c r="R96" s="649"/>
      <c r="S96" s="649"/>
      <c r="T96" s="649"/>
      <c r="U96" s="649"/>
      <c r="V96" s="649"/>
      <c r="W96" s="649"/>
      <c r="X96" s="649"/>
      <c r="Y96" s="649"/>
      <c r="Z96" s="649"/>
      <c r="AA96" s="649"/>
      <c r="AB96" s="649"/>
      <c r="AC96" s="649"/>
      <c r="AD96" s="649"/>
      <c r="AE96" s="649"/>
      <c r="AF96" s="649"/>
      <c r="AG96" s="649"/>
      <c r="AH96" s="649"/>
      <c r="AI96" s="649"/>
      <c r="AJ96" s="649"/>
      <c r="AK96" s="649"/>
      <c r="AL96" s="649"/>
      <c r="AM96" s="649"/>
      <c r="AN96" s="649"/>
      <c r="AO96" s="649"/>
      <c r="AP96" s="649"/>
      <c r="AQ96" s="649"/>
      <c r="AR96" s="649"/>
      <c r="AS96" s="649"/>
      <c r="AT96" s="649"/>
      <c r="AU96" s="649"/>
      <c r="AV96" s="649"/>
      <c r="AW96" s="649"/>
      <c r="AX96" s="649"/>
      <c r="AY96" s="649"/>
      <c r="AZ96" s="649"/>
      <c r="BA96" s="649"/>
      <c r="BB96" s="649"/>
    </row>
    <row r="97" spans="1:54" s="142" customFormat="1" x14ac:dyDescent="0.2">
      <c r="A97" s="649"/>
      <c r="B97" s="649"/>
      <c r="J97" s="649"/>
      <c r="K97" s="649"/>
      <c r="L97" s="649"/>
      <c r="M97" s="649"/>
      <c r="N97" s="649"/>
      <c r="O97" s="649"/>
      <c r="P97" s="649"/>
      <c r="Q97" s="649"/>
      <c r="R97" s="649"/>
      <c r="S97" s="649"/>
      <c r="T97" s="649"/>
      <c r="U97" s="649"/>
      <c r="V97" s="649"/>
      <c r="W97" s="649"/>
      <c r="X97" s="649"/>
      <c r="Y97" s="649"/>
      <c r="Z97" s="649"/>
      <c r="AA97" s="649"/>
      <c r="AB97" s="649"/>
      <c r="AC97" s="649"/>
      <c r="AD97" s="649"/>
      <c r="AE97" s="649"/>
      <c r="AF97" s="649"/>
      <c r="AG97" s="649"/>
      <c r="AH97" s="649"/>
      <c r="AI97" s="649"/>
      <c r="AJ97" s="649"/>
      <c r="AK97" s="649"/>
      <c r="AL97" s="649"/>
      <c r="AM97" s="649"/>
      <c r="AN97" s="649"/>
      <c r="AO97" s="649"/>
      <c r="AP97" s="649"/>
      <c r="AQ97" s="649"/>
      <c r="AR97" s="649"/>
      <c r="AS97" s="649"/>
      <c r="AT97" s="649"/>
      <c r="AU97" s="649"/>
      <c r="AV97" s="649"/>
      <c r="AW97" s="649"/>
      <c r="AX97" s="649"/>
      <c r="AY97" s="649"/>
      <c r="AZ97" s="649"/>
      <c r="BA97" s="649"/>
      <c r="BB97" s="649"/>
    </row>
    <row r="98" spans="1:54" s="142" customFormat="1" x14ac:dyDescent="0.2">
      <c r="A98" s="649"/>
      <c r="B98" s="649"/>
      <c r="J98" s="649"/>
      <c r="K98" s="649"/>
      <c r="L98" s="649"/>
      <c r="M98" s="649"/>
      <c r="N98" s="649"/>
      <c r="O98" s="649"/>
      <c r="P98" s="649"/>
      <c r="Q98" s="649"/>
      <c r="R98" s="649"/>
      <c r="S98" s="649"/>
      <c r="T98" s="649"/>
      <c r="U98" s="649"/>
      <c r="V98" s="649"/>
      <c r="W98" s="649"/>
      <c r="X98" s="649"/>
      <c r="Y98" s="649"/>
      <c r="Z98" s="649"/>
      <c r="AA98" s="649"/>
      <c r="AB98" s="649"/>
      <c r="AC98" s="649"/>
      <c r="AD98" s="649"/>
      <c r="AE98" s="649"/>
      <c r="AF98" s="649"/>
      <c r="AG98" s="649"/>
      <c r="AH98" s="649"/>
      <c r="AI98" s="649"/>
      <c r="AJ98" s="649"/>
      <c r="AK98" s="649"/>
      <c r="AL98" s="649"/>
      <c r="AM98" s="649"/>
      <c r="AN98" s="649"/>
      <c r="AO98" s="649"/>
      <c r="AP98" s="649"/>
      <c r="AQ98" s="649"/>
      <c r="AR98" s="649"/>
      <c r="AS98" s="649"/>
      <c r="AT98" s="649"/>
      <c r="AU98" s="649"/>
      <c r="AV98" s="649"/>
      <c r="AW98" s="649"/>
      <c r="AX98" s="649"/>
      <c r="AY98" s="649"/>
      <c r="AZ98" s="649"/>
      <c r="BA98" s="649"/>
      <c r="BB98" s="649"/>
    </row>
    <row r="99" spans="1:54" s="142" customFormat="1" x14ac:dyDescent="0.2">
      <c r="A99" s="649"/>
      <c r="B99" s="649"/>
      <c r="J99" s="649"/>
      <c r="K99" s="649"/>
      <c r="L99" s="649"/>
      <c r="M99" s="649"/>
      <c r="N99" s="649"/>
      <c r="O99" s="649"/>
      <c r="P99" s="649"/>
      <c r="Q99" s="649"/>
      <c r="R99" s="649"/>
      <c r="S99" s="649"/>
      <c r="T99" s="649"/>
      <c r="U99" s="649"/>
      <c r="V99" s="649"/>
      <c r="W99" s="649"/>
      <c r="X99" s="649"/>
      <c r="Y99" s="649"/>
      <c r="Z99" s="649"/>
      <c r="AA99" s="649"/>
      <c r="AB99" s="649"/>
      <c r="AC99" s="649"/>
      <c r="AD99" s="649"/>
      <c r="AE99" s="649"/>
      <c r="AF99" s="649"/>
      <c r="AG99" s="649"/>
      <c r="AH99" s="649"/>
      <c r="AI99" s="649"/>
      <c r="AJ99" s="649"/>
      <c r="AK99" s="649"/>
      <c r="AL99" s="649"/>
      <c r="AM99" s="649"/>
      <c r="AN99" s="649"/>
      <c r="AO99" s="649"/>
      <c r="AP99" s="649"/>
      <c r="AQ99" s="649"/>
      <c r="AR99" s="649"/>
      <c r="AS99" s="649"/>
      <c r="AT99" s="649"/>
      <c r="AU99" s="649"/>
      <c r="AV99" s="649"/>
      <c r="AW99" s="649"/>
      <c r="AX99" s="649"/>
      <c r="AY99" s="649"/>
      <c r="AZ99" s="649"/>
      <c r="BA99" s="649"/>
      <c r="BB99" s="649"/>
    </row>
    <row r="100" spans="1:54" s="142" customFormat="1" x14ac:dyDescent="0.2">
      <c r="A100" s="649"/>
      <c r="B100" s="649"/>
      <c r="J100" s="649"/>
      <c r="K100" s="649"/>
      <c r="L100" s="649"/>
      <c r="M100" s="649"/>
      <c r="N100" s="649"/>
      <c r="O100" s="649"/>
      <c r="P100" s="649"/>
      <c r="Q100" s="649"/>
      <c r="R100" s="649"/>
      <c r="S100" s="649"/>
      <c r="T100" s="649"/>
      <c r="U100" s="649"/>
      <c r="V100" s="649"/>
      <c r="W100" s="649"/>
      <c r="X100" s="649"/>
      <c r="Y100" s="649"/>
      <c r="Z100" s="649"/>
      <c r="AA100" s="649"/>
      <c r="AB100" s="649"/>
      <c r="AC100" s="649"/>
      <c r="AD100" s="649"/>
      <c r="AE100" s="649"/>
      <c r="AF100" s="649"/>
      <c r="AG100" s="649"/>
      <c r="AH100" s="649"/>
      <c r="AI100" s="649"/>
      <c r="AJ100" s="649"/>
      <c r="AK100" s="649"/>
      <c r="AL100" s="649"/>
      <c r="AM100" s="649"/>
      <c r="AN100" s="649"/>
      <c r="AO100" s="649"/>
      <c r="AP100" s="649"/>
      <c r="AQ100" s="649"/>
      <c r="AR100" s="649"/>
      <c r="AS100" s="649"/>
      <c r="AT100" s="649"/>
      <c r="AU100" s="649"/>
      <c r="AV100" s="649"/>
      <c r="AW100" s="649"/>
      <c r="AX100" s="649"/>
      <c r="AY100" s="649"/>
      <c r="AZ100" s="649"/>
      <c r="BA100" s="649"/>
      <c r="BB100" s="649"/>
    </row>
    <row r="101" spans="1:54" s="142" customFormat="1" x14ac:dyDescent="0.2">
      <c r="A101" s="649"/>
      <c r="B101" s="649"/>
      <c r="J101" s="649"/>
      <c r="K101" s="649"/>
      <c r="L101" s="649"/>
      <c r="M101" s="649"/>
      <c r="N101" s="649"/>
      <c r="O101" s="649"/>
      <c r="P101" s="649"/>
      <c r="Q101" s="649"/>
      <c r="R101" s="649"/>
      <c r="S101" s="649"/>
      <c r="T101" s="649"/>
      <c r="U101" s="649"/>
      <c r="V101" s="649"/>
      <c r="W101" s="649"/>
      <c r="X101" s="649"/>
      <c r="Y101" s="649"/>
      <c r="Z101" s="649"/>
      <c r="AA101" s="649"/>
      <c r="AB101" s="649"/>
      <c r="AC101" s="649"/>
      <c r="AD101" s="649"/>
      <c r="AE101" s="649"/>
      <c r="AF101" s="649"/>
      <c r="AG101" s="649"/>
      <c r="AH101" s="649"/>
      <c r="AI101" s="649"/>
      <c r="AJ101" s="649"/>
      <c r="AK101" s="649"/>
      <c r="AL101" s="649"/>
      <c r="AM101" s="649"/>
      <c r="AN101" s="649"/>
      <c r="AO101" s="649"/>
      <c r="AP101" s="649"/>
      <c r="AQ101" s="649"/>
      <c r="AR101" s="649"/>
      <c r="AS101" s="649"/>
      <c r="AT101" s="649"/>
      <c r="AU101" s="649"/>
      <c r="AV101" s="649"/>
      <c r="AW101" s="649"/>
      <c r="AX101" s="649"/>
      <c r="AY101" s="649"/>
      <c r="AZ101" s="649"/>
      <c r="BA101" s="649"/>
      <c r="BB101" s="649"/>
    </row>
    <row r="102" spans="1:54" s="142" customFormat="1" x14ac:dyDescent="0.2">
      <c r="A102" s="649"/>
      <c r="B102" s="649"/>
      <c r="J102" s="649"/>
      <c r="K102" s="649"/>
      <c r="L102" s="649"/>
      <c r="M102" s="649"/>
      <c r="N102" s="649"/>
      <c r="O102" s="649"/>
      <c r="P102" s="649"/>
      <c r="Q102" s="649"/>
      <c r="R102" s="649"/>
      <c r="S102" s="649"/>
      <c r="T102" s="649"/>
      <c r="U102" s="649"/>
      <c r="V102" s="649"/>
      <c r="W102" s="649"/>
      <c r="X102" s="649"/>
      <c r="Y102" s="649"/>
      <c r="Z102" s="649"/>
      <c r="AA102" s="649"/>
      <c r="AB102" s="649"/>
      <c r="AC102" s="649"/>
      <c r="AD102" s="649"/>
      <c r="AE102" s="649"/>
      <c r="AF102" s="649"/>
      <c r="AG102" s="649"/>
      <c r="AH102" s="649"/>
      <c r="AI102" s="649"/>
      <c r="AJ102" s="649"/>
      <c r="AK102" s="649"/>
      <c r="AL102" s="649"/>
      <c r="AM102" s="649"/>
      <c r="AN102" s="649"/>
      <c r="AO102" s="649"/>
      <c r="AP102" s="649"/>
      <c r="AQ102" s="649"/>
      <c r="AR102" s="649"/>
      <c r="AS102" s="649"/>
      <c r="AT102" s="649"/>
      <c r="AU102" s="649"/>
      <c r="AV102" s="649"/>
      <c r="AW102" s="649"/>
      <c r="AX102" s="649"/>
      <c r="AY102" s="649"/>
      <c r="AZ102" s="649"/>
      <c r="BA102" s="649"/>
      <c r="BB102" s="649"/>
    </row>
    <row r="103" spans="1:54" s="142" customFormat="1" x14ac:dyDescent="0.2">
      <c r="A103" s="649"/>
      <c r="B103" s="649"/>
      <c r="J103" s="649"/>
      <c r="K103" s="649"/>
      <c r="L103" s="649"/>
      <c r="M103" s="649"/>
      <c r="N103" s="649"/>
      <c r="O103" s="649"/>
      <c r="P103" s="649"/>
      <c r="Q103" s="649"/>
      <c r="R103" s="649"/>
      <c r="S103" s="649"/>
      <c r="T103" s="649"/>
      <c r="U103" s="649"/>
      <c r="V103" s="649"/>
      <c r="W103" s="649"/>
      <c r="X103" s="649"/>
      <c r="Y103" s="649"/>
      <c r="Z103" s="649"/>
      <c r="AA103" s="649"/>
      <c r="AB103" s="649"/>
      <c r="AC103" s="649"/>
      <c r="AD103" s="649"/>
      <c r="AE103" s="649"/>
      <c r="AF103" s="649"/>
      <c r="AG103" s="649"/>
      <c r="AH103" s="649"/>
      <c r="AI103" s="649"/>
      <c r="AJ103" s="649"/>
      <c r="AK103" s="649"/>
      <c r="AL103" s="649"/>
      <c r="AM103" s="649"/>
      <c r="AN103" s="649"/>
      <c r="AO103" s="649"/>
      <c r="AP103" s="649"/>
      <c r="AQ103" s="649"/>
      <c r="AR103" s="649"/>
      <c r="AS103" s="649"/>
      <c r="AT103" s="649"/>
      <c r="AU103" s="649"/>
      <c r="AV103" s="649"/>
      <c r="AW103" s="649"/>
      <c r="AX103" s="649"/>
      <c r="AY103" s="649"/>
      <c r="AZ103" s="649"/>
      <c r="BA103" s="649"/>
      <c r="BB103" s="649"/>
    </row>
    <row r="104" spans="1:54" s="142" customFormat="1" x14ac:dyDescent="0.2">
      <c r="A104" s="649"/>
      <c r="B104" s="649"/>
      <c r="J104" s="649"/>
      <c r="K104" s="649"/>
      <c r="L104" s="649"/>
      <c r="M104" s="649"/>
      <c r="N104" s="649"/>
      <c r="O104" s="649"/>
      <c r="P104" s="649"/>
      <c r="Q104" s="649"/>
      <c r="R104" s="649"/>
      <c r="S104" s="649"/>
      <c r="T104" s="649"/>
      <c r="U104" s="649"/>
      <c r="V104" s="649"/>
      <c r="W104" s="649"/>
      <c r="X104" s="649"/>
      <c r="Y104" s="649"/>
      <c r="Z104" s="649"/>
      <c r="AA104" s="649"/>
      <c r="AB104" s="649"/>
      <c r="AC104" s="649"/>
      <c r="AD104" s="649"/>
      <c r="AE104" s="649"/>
      <c r="AF104" s="649"/>
      <c r="AG104" s="649"/>
      <c r="AH104" s="649"/>
      <c r="AI104" s="649"/>
      <c r="AJ104" s="649"/>
      <c r="AK104" s="649"/>
      <c r="AL104" s="649"/>
      <c r="AM104" s="649"/>
      <c r="AN104" s="649"/>
      <c r="AO104" s="649"/>
      <c r="AP104" s="649"/>
      <c r="AQ104" s="649"/>
      <c r="AR104" s="649"/>
      <c r="AS104" s="649"/>
      <c r="AT104" s="649"/>
      <c r="AU104" s="649"/>
      <c r="AV104" s="649"/>
      <c r="AW104" s="649"/>
      <c r="AX104" s="649"/>
      <c r="AY104" s="649"/>
      <c r="AZ104" s="649"/>
      <c r="BA104" s="649"/>
      <c r="BB104" s="649"/>
    </row>
    <row r="105" spans="1:54" s="142" customFormat="1" x14ac:dyDescent="0.2">
      <c r="A105" s="649"/>
      <c r="B105" s="649"/>
      <c r="J105" s="649"/>
      <c r="K105" s="649"/>
      <c r="L105" s="649"/>
      <c r="M105" s="649"/>
      <c r="N105" s="649"/>
      <c r="O105" s="649"/>
      <c r="P105" s="649"/>
      <c r="Q105" s="649"/>
      <c r="R105" s="649"/>
      <c r="S105" s="649"/>
      <c r="T105" s="649"/>
      <c r="U105" s="649"/>
      <c r="V105" s="649"/>
      <c r="W105" s="649"/>
      <c r="X105" s="649"/>
      <c r="Y105" s="649"/>
      <c r="Z105" s="649"/>
      <c r="AA105" s="649"/>
      <c r="AB105" s="649"/>
      <c r="AC105" s="649"/>
      <c r="AD105" s="649"/>
      <c r="AE105" s="649"/>
      <c r="AF105" s="649"/>
      <c r="AG105" s="649"/>
      <c r="AH105" s="649"/>
      <c r="AI105" s="649"/>
      <c r="AJ105" s="649"/>
      <c r="AK105" s="649"/>
      <c r="AL105" s="649"/>
      <c r="AM105" s="649"/>
      <c r="AN105" s="649"/>
      <c r="AO105" s="649"/>
      <c r="AP105" s="649"/>
      <c r="AQ105" s="649"/>
      <c r="AR105" s="649"/>
      <c r="AS105" s="649"/>
      <c r="AT105" s="649"/>
      <c r="AU105" s="649"/>
      <c r="AV105" s="649"/>
      <c r="AW105" s="649"/>
      <c r="AX105" s="649"/>
      <c r="AY105" s="649"/>
      <c r="AZ105" s="649"/>
      <c r="BA105" s="649"/>
      <c r="BB105" s="649"/>
    </row>
    <row r="106" spans="1:54" s="142" customFormat="1" x14ac:dyDescent="0.2">
      <c r="A106" s="649"/>
      <c r="B106" s="649"/>
      <c r="J106" s="649"/>
      <c r="K106" s="649"/>
      <c r="L106" s="649"/>
      <c r="M106" s="649"/>
      <c r="N106" s="649"/>
      <c r="O106" s="649"/>
      <c r="P106" s="649"/>
      <c r="Q106" s="649"/>
      <c r="R106" s="649"/>
      <c r="S106" s="649"/>
      <c r="T106" s="649"/>
      <c r="U106" s="649"/>
      <c r="V106" s="649"/>
      <c r="W106" s="649"/>
      <c r="X106" s="649"/>
      <c r="Y106" s="649"/>
      <c r="Z106" s="649"/>
      <c r="AA106" s="649"/>
      <c r="AB106" s="649"/>
      <c r="AC106" s="649"/>
      <c r="AD106" s="649"/>
      <c r="AE106" s="649"/>
      <c r="AF106" s="649"/>
      <c r="AG106" s="649"/>
      <c r="AH106" s="649"/>
      <c r="AI106" s="649"/>
      <c r="AJ106" s="649"/>
      <c r="AK106" s="649"/>
      <c r="AL106" s="649"/>
      <c r="AM106" s="649"/>
      <c r="AN106" s="649"/>
      <c r="AO106" s="649"/>
      <c r="AP106" s="649"/>
      <c r="AQ106" s="649"/>
      <c r="AR106" s="649"/>
      <c r="AS106" s="649"/>
      <c r="AT106" s="649"/>
      <c r="AU106" s="649"/>
      <c r="AV106" s="649"/>
      <c r="AW106" s="649"/>
      <c r="AX106" s="649"/>
      <c r="AY106" s="649"/>
      <c r="AZ106" s="649"/>
      <c r="BA106" s="649"/>
      <c r="BB106" s="649"/>
    </row>
    <row r="107" spans="1:54" s="142" customFormat="1" x14ac:dyDescent="0.2">
      <c r="A107" s="649"/>
      <c r="B107" s="649"/>
      <c r="J107" s="649"/>
      <c r="K107" s="649"/>
      <c r="L107" s="649"/>
      <c r="M107" s="649"/>
      <c r="N107" s="649"/>
      <c r="O107" s="649"/>
      <c r="P107" s="649"/>
      <c r="Q107" s="649"/>
      <c r="R107" s="649"/>
      <c r="S107" s="649"/>
      <c r="T107" s="649"/>
      <c r="U107" s="649"/>
      <c r="V107" s="649"/>
      <c r="W107" s="649"/>
      <c r="X107" s="649"/>
      <c r="Y107" s="649"/>
      <c r="Z107" s="649"/>
      <c r="AA107" s="649"/>
      <c r="AB107" s="649"/>
      <c r="AC107" s="649"/>
      <c r="AD107" s="649"/>
      <c r="AE107" s="649"/>
      <c r="AF107" s="649"/>
      <c r="AG107" s="649"/>
      <c r="AH107" s="649"/>
      <c r="AI107" s="649"/>
      <c r="AJ107" s="649"/>
      <c r="AK107" s="649"/>
      <c r="AL107" s="649"/>
      <c r="AM107" s="649"/>
      <c r="AN107" s="649"/>
      <c r="AO107" s="649"/>
      <c r="AP107" s="649"/>
      <c r="AQ107" s="649"/>
      <c r="AR107" s="649"/>
      <c r="AS107" s="649"/>
      <c r="AT107" s="649"/>
      <c r="AU107" s="649"/>
      <c r="AV107" s="649"/>
      <c r="AW107" s="649"/>
      <c r="AX107" s="649"/>
      <c r="AY107" s="649"/>
      <c r="AZ107" s="649"/>
      <c r="BA107" s="649"/>
      <c r="BB107" s="649"/>
    </row>
    <row r="108" spans="1:54" s="142" customFormat="1" x14ac:dyDescent="0.2">
      <c r="A108" s="649"/>
      <c r="B108" s="649"/>
      <c r="J108" s="649"/>
      <c r="K108" s="649"/>
      <c r="L108" s="649"/>
      <c r="M108" s="649"/>
      <c r="N108" s="649"/>
      <c r="O108" s="649"/>
      <c r="P108" s="649"/>
      <c r="Q108" s="649"/>
      <c r="R108" s="649"/>
      <c r="S108" s="649"/>
      <c r="T108" s="649"/>
      <c r="U108" s="649"/>
      <c r="V108" s="649"/>
      <c r="W108" s="649"/>
      <c r="X108" s="649"/>
      <c r="Y108" s="649"/>
      <c r="Z108" s="649"/>
      <c r="AA108" s="649"/>
      <c r="AB108" s="649"/>
      <c r="AC108" s="649"/>
      <c r="AD108" s="649"/>
      <c r="AE108" s="649"/>
      <c r="AF108" s="649"/>
      <c r="AG108" s="649"/>
      <c r="AH108" s="649"/>
      <c r="AI108" s="649"/>
      <c r="AJ108" s="649"/>
      <c r="AK108" s="649"/>
      <c r="AL108" s="649"/>
      <c r="AM108" s="649"/>
      <c r="AN108" s="649"/>
      <c r="AO108" s="649"/>
      <c r="AP108" s="649"/>
      <c r="AQ108" s="649"/>
      <c r="AR108" s="649"/>
      <c r="AS108" s="649"/>
      <c r="AT108" s="649"/>
      <c r="AU108" s="649"/>
      <c r="AV108" s="649"/>
      <c r="AW108" s="649"/>
      <c r="AX108" s="649"/>
      <c r="AY108" s="649"/>
      <c r="AZ108" s="649"/>
      <c r="BA108" s="649"/>
      <c r="BB108" s="649"/>
    </row>
    <row r="109" spans="1:54" s="142" customFormat="1" x14ac:dyDescent="0.2">
      <c r="A109" s="649"/>
      <c r="B109" s="649"/>
      <c r="J109" s="649"/>
      <c r="K109" s="649"/>
      <c r="L109" s="649"/>
      <c r="M109" s="649"/>
      <c r="N109" s="649"/>
      <c r="O109" s="649"/>
      <c r="P109" s="649"/>
      <c r="Q109" s="649"/>
      <c r="R109" s="649"/>
      <c r="S109" s="649"/>
      <c r="T109" s="649"/>
      <c r="U109" s="649"/>
      <c r="V109" s="649"/>
      <c r="W109" s="649"/>
      <c r="X109" s="649"/>
      <c r="Y109" s="649"/>
      <c r="Z109" s="649"/>
      <c r="AA109" s="649"/>
      <c r="AB109" s="649"/>
      <c r="AC109" s="649"/>
      <c r="AD109" s="649"/>
      <c r="AE109" s="649"/>
      <c r="AF109" s="649"/>
      <c r="AG109" s="649"/>
      <c r="AH109" s="649"/>
      <c r="AI109" s="649"/>
      <c r="AJ109" s="649"/>
      <c r="AK109" s="649"/>
      <c r="AL109" s="649"/>
      <c r="AM109" s="649"/>
      <c r="AN109" s="649"/>
      <c r="AO109" s="649"/>
      <c r="AP109" s="649"/>
      <c r="AQ109" s="649"/>
      <c r="AR109" s="649"/>
      <c r="AS109" s="649"/>
      <c r="AT109" s="649"/>
      <c r="AU109" s="649"/>
      <c r="AV109" s="649"/>
      <c r="AW109" s="649"/>
      <c r="AX109" s="649"/>
      <c r="AY109" s="649"/>
      <c r="AZ109" s="649"/>
      <c r="BA109" s="649"/>
      <c r="BB109" s="649"/>
    </row>
    <row r="110" spans="1:54" s="142" customFormat="1" x14ac:dyDescent="0.2">
      <c r="A110" s="649"/>
      <c r="B110" s="649"/>
      <c r="J110" s="649"/>
      <c r="K110" s="649"/>
      <c r="L110" s="649"/>
      <c r="M110" s="649"/>
      <c r="N110" s="649"/>
      <c r="O110" s="649"/>
      <c r="P110" s="649"/>
      <c r="Q110" s="649"/>
      <c r="R110" s="649"/>
      <c r="S110" s="649"/>
      <c r="T110" s="649"/>
      <c r="U110" s="649"/>
      <c r="V110" s="649"/>
      <c r="W110" s="649"/>
      <c r="X110" s="649"/>
      <c r="Y110" s="649"/>
      <c r="Z110" s="649"/>
      <c r="AA110" s="649"/>
      <c r="AB110" s="649"/>
      <c r="AC110" s="649"/>
      <c r="AD110" s="649"/>
      <c r="AE110" s="649"/>
      <c r="AF110" s="649"/>
      <c r="AG110" s="649"/>
      <c r="AH110" s="649"/>
      <c r="AI110" s="649"/>
      <c r="AJ110" s="649"/>
      <c r="AK110" s="649"/>
      <c r="AL110" s="649"/>
      <c r="AM110" s="649"/>
      <c r="AN110" s="649"/>
      <c r="AO110" s="649"/>
      <c r="AP110" s="649"/>
      <c r="AQ110" s="649"/>
      <c r="AR110" s="649"/>
      <c r="AS110" s="649"/>
      <c r="AT110" s="649"/>
      <c r="AU110" s="649"/>
      <c r="AV110" s="649"/>
      <c r="AW110" s="649"/>
      <c r="AX110" s="649"/>
      <c r="AY110" s="649"/>
      <c r="AZ110" s="649"/>
      <c r="BA110" s="649"/>
      <c r="BB110" s="649"/>
    </row>
    <row r="111" spans="1:54" s="142" customFormat="1" x14ac:dyDescent="0.2">
      <c r="A111" s="649"/>
      <c r="B111" s="649"/>
      <c r="J111" s="649"/>
      <c r="K111" s="649"/>
      <c r="L111" s="649"/>
      <c r="M111" s="649"/>
      <c r="N111" s="649"/>
      <c r="O111" s="649"/>
      <c r="P111" s="649"/>
      <c r="Q111" s="649"/>
      <c r="R111" s="649"/>
      <c r="S111" s="649"/>
      <c r="T111" s="649"/>
      <c r="U111" s="649"/>
      <c r="V111" s="649"/>
      <c r="W111" s="649"/>
      <c r="X111" s="649"/>
      <c r="Y111" s="649"/>
      <c r="Z111" s="649"/>
      <c r="AA111" s="649"/>
      <c r="AB111" s="649"/>
      <c r="AC111" s="649"/>
      <c r="AD111" s="649"/>
      <c r="AE111" s="649"/>
      <c r="AF111" s="649"/>
      <c r="AG111" s="649"/>
      <c r="AH111" s="649"/>
      <c r="AI111" s="649"/>
      <c r="AJ111" s="649"/>
      <c r="AK111" s="649"/>
      <c r="AL111" s="649"/>
      <c r="AM111" s="649"/>
      <c r="AN111" s="649"/>
      <c r="AO111" s="649"/>
      <c r="AP111" s="649"/>
      <c r="AQ111" s="649"/>
      <c r="AR111" s="649"/>
      <c r="AS111" s="649"/>
      <c r="AT111" s="649"/>
      <c r="AU111" s="649"/>
      <c r="AV111" s="649"/>
      <c r="AW111" s="649"/>
      <c r="AX111" s="649"/>
      <c r="AY111" s="649"/>
      <c r="AZ111" s="649"/>
      <c r="BA111" s="649"/>
      <c r="BB111" s="649"/>
    </row>
    <row r="112" spans="1:54" s="142" customFormat="1" x14ac:dyDescent="0.2">
      <c r="A112" s="649"/>
      <c r="B112" s="649"/>
      <c r="J112" s="649"/>
      <c r="K112" s="649"/>
      <c r="L112" s="649"/>
      <c r="M112" s="649"/>
      <c r="N112" s="649"/>
      <c r="O112" s="649"/>
      <c r="P112" s="649"/>
      <c r="Q112" s="649"/>
      <c r="R112" s="649"/>
      <c r="S112" s="649"/>
      <c r="T112" s="649"/>
      <c r="U112" s="649"/>
      <c r="V112" s="649"/>
      <c r="W112" s="649"/>
      <c r="X112" s="649"/>
      <c r="Y112" s="649"/>
      <c r="Z112" s="649"/>
      <c r="AA112" s="649"/>
      <c r="AB112" s="649"/>
      <c r="AC112" s="649"/>
      <c r="AD112" s="649"/>
      <c r="AE112" s="649"/>
      <c r="AF112" s="649"/>
      <c r="AG112" s="649"/>
      <c r="AH112" s="649"/>
      <c r="AI112" s="649"/>
      <c r="AJ112" s="649"/>
      <c r="AK112" s="649"/>
      <c r="AL112" s="649"/>
      <c r="AM112" s="649"/>
      <c r="AN112" s="649"/>
      <c r="AO112" s="649"/>
      <c r="AP112" s="649"/>
      <c r="AQ112" s="649"/>
      <c r="AR112" s="649"/>
      <c r="AS112" s="649"/>
      <c r="AT112" s="649"/>
      <c r="AU112" s="649"/>
      <c r="AV112" s="649"/>
      <c r="AW112" s="649"/>
      <c r="AX112" s="649"/>
      <c r="AY112" s="649"/>
      <c r="AZ112" s="649"/>
      <c r="BA112" s="649"/>
      <c r="BB112" s="649"/>
    </row>
    <row r="113" spans="1:54" s="142" customFormat="1" x14ac:dyDescent="0.2">
      <c r="A113" s="649"/>
      <c r="B113" s="649"/>
      <c r="J113" s="649"/>
      <c r="K113" s="649"/>
      <c r="L113" s="649"/>
      <c r="M113" s="649"/>
      <c r="N113" s="649"/>
      <c r="O113" s="649"/>
      <c r="P113" s="649"/>
      <c r="Q113" s="649"/>
      <c r="R113" s="649"/>
      <c r="S113" s="649"/>
      <c r="T113" s="649"/>
      <c r="U113" s="649"/>
      <c r="V113" s="649"/>
      <c r="W113" s="649"/>
      <c r="X113" s="649"/>
      <c r="Y113" s="649"/>
      <c r="Z113" s="649"/>
      <c r="AA113" s="649"/>
      <c r="AB113" s="649"/>
      <c r="AC113" s="649"/>
      <c r="AD113" s="649"/>
      <c r="AE113" s="649"/>
      <c r="AF113" s="649"/>
      <c r="AG113" s="649"/>
      <c r="AH113" s="649"/>
      <c r="AI113" s="649"/>
      <c r="AJ113" s="649"/>
      <c r="AK113" s="649"/>
      <c r="AL113" s="649"/>
      <c r="AM113" s="649"/>
      <c r="AN113" s="649"/>
      <c r="AO113" s="649"/>
      <c r="AP113" s="649"/>
      <c r="AQ113" s="649"/>
      <c r="AR113" s="649"/>
      <c r="AS113" s="649"/>
      <c r="AT113" s="649"/>
      <c r="AU113" s="649"/>
      <c r="AV113" s="649"/>
      <c r="AW113" s="649"/>
      <c r="AX113" s="649"/>
      <c r="AY113" s="649"/>
      <c r="AZ113" s="649"/>
      <c r="BA113" s="649"/>
      <c r="BB113" s="649"/>
    </row>
    <row r="114" spans="1:54" s="142" customFormat="1" x14ac:dyDescent="0.2">
      <c r="A114" s="649"/>
      <c r="B114" s="649"/>
      <c r="J114" s="649"/>
      <c r="K114" s="649"/>
      <c r="L114" s="649"/>
      <c r="M114" s="649"/>
      <c r="N114" s="649"/>
      <c r="O114" s="649"/>
      <c r="P114" s="649"/>
      <c r="Q114" s="649"/>
      <c r="R114" s="649"/>
      <c r="S114" s="649"/>
      <c r="T114" s="649"/>
      <c r="U114" s="649"/>
      <c r="V114" s="649"/>
      <c r="W114" s="649"/>
      <c r="X114" s="649"/>
      <c r="Y114" s="649"/>
      <c r="Z114" s="649"/>
      <c r="AA114" s="649"/>
      <c r="AB114" s="649"/>
      <c r="AC114" s="649"/>
      <c r="AD114" s="649"/>
      <c r="AE114" s="649"/>
      <c r="AF114" s="649"/>
      <c r="AG114" s="649"/>
      <c r="AH114" s="649"/>
      <c r="AI114" s="649"/>
      <c r="AJ114" s="649"/>
      <c r="AK114" s="649"/>
      <c r="AL114" s="649"/>
      <c r="AM114" s="649"/>
      <c r="AN114" s="649"/>
      <c r="AO114" s="649"/>
      <c r="AP114" s="649"/>
      <c r="AQ114" s="649"/>
      <c r="AR114" s="649"/>
      <c r="AS114" s="649"/>
      <c r="AT114" s="649"/>
      <c r="AU114" s="649"/>
      <c r="AV114" s="649"/>
      <c r="AW114" s="649"/>
      <c r="AX114" s="649"/>
      <c r="AY114" s="649"/>
      <c r="AZ114" s="649"/>
      <c r="BA114" s="649"/>
      <c r="BB114" s="649"/>
    </row>
    <row r="115" spans="1:54" s="142" customFormat="1" x14ac:dyDescent="0.2">
      <c r="A115" s="649"/>
      <c r="B115" s="649"/>
      <c r="J115" s="649"/>
      <c r="K115" s="649"/>
      <c r="L115" s="649"/>
      <c r="M115" s="649"/>
      <c r="N115" s="649"/>
      <c r="O115" s="649"/>
      <c r="P115" s="649"/>
      <c r="Q115" s="649"/>
      <c r="R115" s="649"/>
      <c r="S115" s="649"/>
      <c r="T115" s="649"/>
      <c r="U115" s="649"/>
      <c r="V115" s="649"/>
      <c r="W115" s="649"/>
      <c r="X115" s="649"/>
      <c r="Y115" s="649"/>
      <c r="Z115" s="649"/>
      <c r="AA115" s="649"/>
      <c r="AB115" s="649"/>
      <c r="AC115" s="649"/>
      <c r="AD115" s="649"/>
      <c r="AE115" s="649"/>
      <c r="AF115" s="649"/>
      <c r="AG115" s="649"/>
      <c r="AH115" s="649"/>
      <c r="AI115" s="649"/>
      <c r="AJ115" s="649"/>
      <c r="AK115" s="649"/>
      <c r="AL115" s="649"/>
      <c r="AM115" s="649"/>
      <c r="AN115" s="649"/>
      <c r="AO115" s="649"/>
      <c r="AP115" s="649"/>
      <c r="AQ115" s="649"/>
      <c r="AR115" s="649"/>
      <c r="AS115" s="649"/>
      <c r="AT115" s="649"/>
      <c r="AU115" s="649"/>
      <c r="AV115" s="649"/>
      <c r="AW115" s="649"/>
      <c r="AX115" s="649"/>
      <c r="AY115" s="649"/>
      <c r="AZ115" s="649"/>
      <c r="BA115" s="649"/>
      <c r="BB115" s="649"/>
    </row>
    <row r="116" spans="1:54" s="142" customFormat="1" x14ac:dyDescent="0.2">
      <c r="A116" s="649"/>
      <c r="B116" s="649"/>
      <c r="J116" s="649"/>
      <c r="K116" s="649"/>
      <c r="L116" s="649"/>
      <c r="M116" s="649"/>
      <c r="N116" s="649"/>
      <c r="O116" s="649"/>
      <c r="P116" s="649"/>
      <c r="Q116" s="649"/>
      <c r="R116" s="649"/>
      <c r="S116" s="649"/>
      <c r="T116" s="649"/>
      <c r="U116" s="649"/>
      <c r="V116" s="649"/>
      <c r="W116" s="649"/>
      <c r="X116" s="649"/>
      <c r="Y116" s="649"/>
      <c r="Z116" s="649"/>
      <c r="AA116" s="649"/>
      <c r="AB116" s="649"/>
      <c r="AC116" s="649"/>
      <c r="AD116" s="649"/>
      <c r="AE116" s="649"/>
      <c r="AF116" s="649"/>
      <c r="AG116" s="649"/>
      <c r="AH116" s="649"/>
      <c r="AI116" s="649"/>
      <c r="AJ116" s="649"/>
      <c r="AK116" s="649"/>
      <c r="AL116" s="649"/>
      <c r="AM116" s="649"/>
      <c r="AN116" s="649"/>
      <c r="AO116" s="649"/>
      <c r="AP116" s="649"/>
      <c r="AQ116" s="649"/>
      <c r="AR116" s="649"/>
      <c r="AS116" s="649"/>
      <c r="AT116" s="649"/>
      <c r="AU116" s="649"/>
      <c r="AV116" s="649"/>
      <c r="AW116" s="649"/>
      <c r="AX116" s="649"/>
      <c r="AY116" s="649"/>
      <c r="AZ116" s="649"/>
      <c r="BA116" s="649"/>
      <c r="BB116" s="649"/>
    </row>
    <row r="117" spans="1:54" s="142" customFormat="1" x14ac:dyDescent="0.2">
      <c r="A117" s="649"/>
      <c r="B117" s="649"/>
      <c r="J117" s="649"/>
      <c r="K117" s="649"/>
      <c r="L117" s="649"/>
      <c r="M117" s="649"/>
      <c r="N117" s="649"/>
      <c r="O117" s="649"/>
      <c r="P117" s="649"/>
      <c r="Q117" s="649"/>
      <c r="R117" s="649"/>
      <c r="S117" s="649"/>
      <c r="T117" s="649"/>
      <c r="U117" s="649"/>
      <c r="V117" s="649"/>
      <c r="W117" s="649"/>
      <c r="X117" s="649"/>
      <c r="Y117" s="649"/>
      <c r="Z117" s="649"/>
      <c r="AA117" s="649"/>
      <c r="AB117" s="649"/>
      <c r="AC117" s="649"/>
      <c r="AD117" s="649"/>
      <c r="AE117" s="649"/>
      <c r="AF117" s="649"/>
      <c r="AG117" s="649"/>
      <c r="AH117" s="649"/>
      <c r="AI117" s="649"/>
      <c r="AJ117" s="649"/>
      <c r="AK117" s="649"/>
      <c r="AL117" s="649"/>
      <c r="AM117" s="649"/>
      <c r="AN117" s="649"/>
      <c r="AO117" s="649"/>
      <c r="AP117" s="649"/>
      <c r="AQ117" s="649"/>
      <c r="AR117" s="649"/>
      <c r="AS117" s="649"/>
      <c r="AT117" s="649"/>
      <c r="AU117" s="649"/>
      <c r="AV117" s="649"/>
      <c r="AW117" s="649"/>
      <c r="AX117" s="649"/>
      <c r="AY117" s="649"/>
      <c r="AZ117" s="649"/>
      <c r="BA117" s="649"/>
      <c r="BB117" s="649"/>
    </row>
    <row r="118" spans="1:54" s="142" customFormat="1" x14ac:dyDescent="0.2">
      <c r="A118" s="649"/>
      <c r="B118" s="649"/>
      <c r="J118" s="649"/>
      <c r="K118" s="649"/>
      <c r="L118" s="649"/>
      <c r="M118" s="649"/>
      <c r="N118" s="649"/>
      <c r="O118" s="649"/>
      <c r="P118" s="649"/>
      <c r="Q118" s="649"/>
      <c r="R118" s="649"/>
      <c r="S118" s="649"/>
      <c r="T118" s="649"/>
      <c r="U118" s="649"/>
      <c r="V118" s="649"/>
      <c r="W118" s="649"/>
      <c r="X118" s="649"/>
      <c r="Y118" s="649"/>
      <c r="Z118" s="649"/>
      <c r="AA118" s="649"/>
      <c r="AB118" s="649"/>
      <c r="AC118" s="649"/>
      <c r="AD118" s="649"/>
      <c r="AE118" s="649"/>
      <c r="AF118" s="649"/>
      <c r="AG118" s="649"/>
      <c r="AH118" s="649"/>
      <c r="AI118" s="649"/>
      <c r="AJ118" s="649"/>
      <c r="AK118" s="649"/>
      <c r="AL118" s="649"/>
      <c r="AM118" s="649"/>
      <c r="AN118" s="649"/>
      <c r="AO118" s="649"/>
      <c r="AP118" s="649"/>
      <c r="AQ118" s="649"/>
      <c r="AR118" s="649"/>
      <c r="AS118" s="649"/>
      <c r="AT118" s="649"/>
      <c r="AU118" s="649"/>
      <c r="AV118" s="649"/>
      <c r="AW118" s="649"/>
      <c r="AX118" s="649"/>
      <c r="AY118" s="649"/>
      <c r="AZ118" s="649"/>
      <c r="BA118" s="649"/>
      <c r="BB118" s="649"/>
    </row>
    <row r="119" spans="1:54" s="142" customFormat="1" x14ac:dyDescent="0.2">
      <c r="A119" s="649"/>
      <c r="B119" s="649"/>
      <c r="J119" s="649"/>
      <c r="K119" s="649"/>
      <c r="L119" s="649"/>
      <c r="M119" s="649"/>
      <c r="N119" s="649"/>
      <c r="O119" s="649"/>
      <c r="P119" s="649"/>
      <c r="Q119" s="649"/>
      <c r="R119" s="649"/>
      <c r="S119" s="649"/>
      <c r="T119" s="649"/>
      <c r="U119" s="649"/>
      <c r="V119" s="649"/>
      <c r="W119" s="649"/>
      <c r="X119" s="649"/>
      <c r="Y119" s="649"/>
      <c r="Z119" s="649"/>
      <c r="AA119" s="649"/>
      <c r="AB119" s="649"/>
      <c r="AC119" s="649"/>
      <c r="AD119" s="649"/>
      <c r="AE119" s="649"/>
      <c r="AF119" s="649"/>
      <c r="AG119" s="649"/>
      <c r="AH119" s="649"/>
      <c r="AI119" s="649"/>
      <c r="AJ119" s="649"/>
      <c r="AK119" s="649"/>
      <c r="AL119" s="649"/>
      <c r="AM119" s="649"/>
      <c r="AN119" s="649"/>
      <c r="AO119" s="649"/>
      <c r="AP119" s="649"/>
      <c r="AQ119" s="649"/>
      <c r="AR119" s="649"/>
      <c r="AS119" s="649"/>
      <c r="AT119" s="649"/>
      <c r="AU119" s="649"/>
      <c r="AV119" s="649"/>
      <c r="AW119" s="649"/>
      <c r="AX119" s="649"/>
      <c r="AY119" s="649"/>
      <c r="AZ119" s="649"/>
      <c r="BA119" s="649"/>
      <c r="BB119" s="649"/>
    </row>
    <row r="120" spans="1:54" s="142" customFormat="1" x14ac:dyDescent="0.2">
      <c r="A120" s="649"/>
      <c r="B120" s="649"/>
      <c r="J120" s="649"/>
      <c r="K120" s="649"/>
      <c r="L120" s="649"/>
      <c r="M120" s="649"/>
      <c r="N120" s="649"/>
      <c r="O120" s="649"/>
      <c r="P120" s="649"/>
      <c r="Q120" s="649"/>
      <c r="R120" s="649"/>
      <c r="S120" s="649"/>
      <c r="T120" s="649"/>
      <c r="U120" s="649"/>
      <c r="V120" s="649"/>
      <c r="W120" s="649"/>
      <c r="X120" s="649"/>
      <c r="Y120" s="649"/>
      <c r="Z120" s="649"/>
      <c r="AA120" s="649"/>
      <c r="AB120" s="649"/>
      <c r="AC120" s="649"/>
      <c r="AD120" s="649"/>
      <c r="AE120" s="649"/>
      <c r="AF120" s="649"/>
      <c r="AG120" s="649"/>
      <c r="AH120" s="649"/>
      <c r="AI120" s="649"/>
      <c r="AJ120" s="649"/>
      <c r="AK120" s="649"/>
      <c r="AL120" s="649"/>
      <c r="AM120" s="649"/>
      <c r="AN120" s="649"/>
      <c r="AO120" s="649"/>
      <c r="AP120" s="649"/>
      <c r="AQ120" s="649"/>
      <c r="AR120" s="649"/>
      <c r="AS120" s="649"/>
      <c r="AT120" s="649"/>
      <c r="AU120" s="649"/>
      <c r="AV120" s="649"/>
      <c r="AW120" s="649"/>
      <c r="AX120" s="649"/>
      <c r="AY120" s="649"/>
      <c r="AZ120" s="649"/>
      <c r="BA120" s="649"/>
      <c r="BB120" s="649"/>
    </row>
    <row r="121" spans="1:54" s="142" customFormat="1" x14ac:dyDescent="0.2">
      <c r="A121" s="649"/>
      <c r="B121" s="649"/>
      <c r="J121" s="649"/>
      <c r="K121" s="649"/>
      <c r="L121" s="649"/>
      <c r="M121" s="649"/>
      <c r="N121" s="649"/>
      <c r="O121" s="649"/>
      <c r="P121" s="649"/>
      <c r="Q121" s="649"/>
      <c r="R121" s="649"/>
      <c r="S121" s="649"/>
      <c r="T121" s="649"/>
      <c r="U121" s="649"/>
      <c r="V121" s="649"/>
      <c r="W121" s="649"/>
      <c r="X121" s="649"/>
      <c r="Y121" s="649"/>
      <c r="Z121" s="649"/>
      <c r="AA121" s="649"/>
      <c r="AB121" s="649"/>
      <c r="AC121" s="649"/>
      <c r="AD121" s="649"/>
      <c r="AE121" s="649"/>
      <c r="AF121" s="649"/>
      <c r="AG121" s="649"/>
      <c r="AH121" s="649"/>
      <c r="AI121" s="649"/>
      <c r="AJ121" s="649"/>
      <c r="AK121" s="649"/>
      <c r="AL121" s="649"/>
      <c r="AM121" s="649"/>
      <c r="AN121" s="649"/>
      <c r="AO121" s="649"/>
      <c r="AP121" s="649"/>
      <c r="AQ121" s="649"/>
      <c r="AR121" s="649"/>
      <c r="AS121" s="649"/>
      <c r="AT121" s="649"/>
      <c r="AU121" s="649"/>
      <c r="AV121" s="649"/>
      <c r="AW121" s="649"/>
      <c r="AX121" s="649"/>
      <c r="AY121" s="649"/>
      <c r="AZ121" s="649"/>
      <c r="BA121" s="649"/>
      <c r="BB121" s="649"/>
    </row>
    <row r="122" spans="1:54" s="142" customFormat="1" x14ac:dyDescent="0.2">
      <c r="A122" s="649"/>
      <c r="B122" s="649"/>
      <c r="J122" s="649"/>
      <c r="K122" s="649"/>
      <c r="L122" s="649"/>
      <c r="M122" s="649"/>
      <c r="N122" s="649"/>
      <c r="O122" s="649"/>
      <c r="P122" s="649"/>
      <c r="Q122" s="649"/>
      <c r="R122" s="649"/>
      <c r="S122" s="649"/>
      <c r="T122" s="649"/>
      <c r="U122" s="649"/>
      <c r="V122" s="649"/>
      <c r="W122" s="649"/>
      <c r="X122" s="649"/>
      <c r="Y122" s="649"/>
      <c r="Z122" s="649"/>
      <c r="AA122" s="649"/>
      <c r="AB122" s="649"/>
      <c r="AC122" s="649"/>
      <c r="AD122" s="649"/>
      <c r="AE122" s="649"/>
      <c r="AF122" s="649"/>
      <c r="AG122" s="649"/>
      <c r="AH122" s="649"/>
      <c r="AI122" s="649"/>
      <c r="AJ122" s="649"/>
      <c r="AK122" s="649"/>
      <c r="AL122" s="649"/>
      <c r="AM122" s="649"/>
      <c r="AN122" s="649"/>
      <c r="AO122" s="649"/>
      <c r="AP122" s="649"/>
      <c r="AQ122" s="649"/>
      <c r="AR122" s="649"/>
      <c r="AS122" s="649"/>
      <c r="AT122" s="649"/>
      <c r="AU122" s="649"/>
      <c r="AV122" s="649"/>
      <c r="AW122" s="649"/>
      <c r="AX122" s="649"/>
      <c r="AY122" s="649"/>
      <c r="AZ122" s="649"/>
      <c r="BA122" s="649"/>
      <c r="BB122" s="649"/>
    </row>
    <row r="123" spans="1:54" s="142" customFormat="1" x14ac:dyDescent="0.2">
      <c r="A123" s="649"/>
      <c r="B123" s="649"/>
      <c r="J123" s="649"/>
      <c r="K123" s="649"/>
      <c r="L123" s="649"/>
      <c r="M123" s="649"/>
      <c r="N123" s="649"/>
      <c r="O123" s="649"/>
      <c r="P123" s="649"/>
      <c r="Q123" s="649"/>
      <c r="R123" s="649"/>
      <c r="S123" s="649"/>
      <c r="T123" s="649"/>
      <c r="U123" s="649"/>
      <c r="V123" s="649"/>
      <c r="W123" s="649"/>
      <c r="X123" s="649"/>
      <c r="Y123" s="649"/>
      <c r="Z123" s="649"/>
      <c r="AA123" s="649"/>
      <c r="AB123" s="649"/>
      <c r="AC123" s="649"/>
      <c r="AD123" s="649"/>
      <c r="AE123" s="649"/>
      <c r="AF123" s="649"/>
      <c r="AG123" s="649"/>
      <c r="AH123" s="649"/>
      <c r="AI123" s="649"/>
      <c r="AJ123" s="649"/>
      <c r="AK123" s="649"/>
      <c r="AL123" s="649"/>
      <c r="AM123" s="649"/>
      <c r="AN123" s="649"/>
      <c r="AO123" s="649"/>
      <c r="AP123" s="649"/>
      <c r="AQ123" s="649"/>
      <c r="AR123" s="649"/>
      <c r="AS123" s="649"/>
      <c r="AT123" s="649"/>
      <c r="AU123" s="649"/>
      <c r="AV123" s="649"/>
      <c r="AW123" s="649"/>
      <c r="AX123" s="649"/>
      <c r="AY123" s="649"/>
      <c r="AZ123" s="649"/>
      <c r="BA123" s="649"/>
      <c r="BB123" s="649"/>
    </row>
    <row r="124" spans="1:54" s="142" customFormat="1" x14ac:dyDescent="0.2">
      <c r="A124" s="649"/>
      <c r="B124" s="649"/>
      <c r="J124" s="649"/>
      <c r="K124" s="649"/>
      <c r="L124" s="649"/>
      <c r="M124" s="649"/>
      <c r="N124" s="649"/>
      <c r="O124" s="649"/>
      <c r="P124" s="649"/>
      <c r="Q124" s="649"/>
      <c r="R124" s="649"/>
      <c r="S124" s="649"/>
      <c r="T124" s="649"/>
      <c r="U124" s="649"/>
      <c r="V124" s="649"/>
      <c r="W124" s="649"/>
      <c r="X124" s="649"/>
      <c r="Y124" s="649"/>
      <c r="Z124" s="649"/>
      <c r="AA124" s="649"/>
      <c r="AB124" s="649"/>
      <c r="AC124" s="649"/>
      <c r="AD124" s="649"/>
      <c r="AE124" s="649"/>
      <c r="AF124" s="649"/>
      <c r="AG124" s="649"/>
      <c r="AH124" s="649"/>
      <c r="AI124" s="649"/>
      <c r="AJ124" s="649"/>
      <c r="AK124" s="649"/>
      <c r="AL124" s="649"/>
      <c r="AM124" s="649"/>
      <c r="AN124" s="649"/>
      <c r="AO124" s="649"/>
      <c r="AP124" s="649"/>
      <c r="AQ124" s="649"/>
      <c r="AR124" s="649"/>
      <c r="AS124" s="649"/>
      <c r="AT124" s="649"/>
      <c r="AU124" s="649"/>
      <c r="AV124" s="649"/>
      <c r="AW124" s="649"/>
      <c r="AX124" s="649"/>
      <c r="AY124" s="649"/>
      <c r="AZ124" s="649"/>
      <c r="BA124" s="649"/>
      <c r="BB124" s="649"/>
    </row>
    <row r="125" spans="1:54" s="142" customFormat="1" x14ac:dyDescent="0.2">
      <c r="A125" s="649"/>
      <c r="B125" s="649"/>
      <c r="J125" s="649"/>
      <c r="K125" s="649"/>
      <c r="L125" s="649"/>
      <c r="M125" s="649"/>
      <c r="N125" s="649"/>
      <c r="O125" s="649"/>
      <c r="P125" s="649"/>
      <c r="Q125" s="649"/>
      <c r="R125" s="649"/>
      <c r="S125" s="649"/>
      <c r="T125" s="649"/>
      <c r="U125" s="649"/>
      <c r="V125" s="649"/>
      <c r="W125" s="649"/>
      <c r="X125" s="649"/>
      <c r="Y125" s="649"/>
      <c r="Z125" s="649"/>
      <c r="AA125" s="649"/>
      <c r="AB125" s="649"/>
      <c r="AC125" s="649"/>
      <c r="AD125" s="649"/>
      <c r="AE125" s="649"/>
      <c r="AF125" s="649"/>
      <c r="AG125" s="649"/>
      <c r="AH125" s="649"/>
      <c r="AI125" s="649"/>
      <c r="AJ125" s="649"/>
      <c r="AK125" s="649"/>
      <c r="AL125" s="649"/>
      <c r="AM125" s="649"/>
      <c r="AN125" s="649"/>
      <c r="AO125" s="649"/>
      <c r="AP125" s="649"/>
      <c r="AQ125" s="649"/>
      <c r="AR125" s="649"/>
      <c r="AS125" s="649"/>
      <c r="AT125" s="649"/>
      <c r="AU125" s="649"/>
      <c r="AV125" s="649"/>
      <c r="AW125" s="649"/>
      <c r="AX125" s="649"/>
      <c r="AY125" s="649"/>
      <c r="AZ125" s="649"/>
      <c r="BA125" s="649"/>
      <c r="BB125" s="649"/>
    </row>
    <row r="126" spans="1:54" s="142" customFormat="1" x14ac:dyDescent="0.2">
      <c r="A126" s="649"/>
      <c r="B126" s="649"/>
      <c r="J126" s="649"/>
      <c r="K126" s="649"/>
      <c r="L126" s="649"/>
      <c r="M126" s="649"/>
      <c r="N126" s="649"/>
      <c r="O126" s="649"/>
      <c r="P126" s="649"/>
      <c r="Q126" s="649"/>
      <c r="R126" s="649"/>
      <c r="S126" s="649"/>
      <c r="T126" s="649"/>
      <c r="U126" s="649"/>
      <c r="V126" s="649"/>
      <c r="W126" s="649"/>
      <c r="X126" s="649"/>
      <c r="Y126" s="649"/>
      <c r="Z126" s="649"/>
      <c r="AA126" s="649"/>
      <c r="AB126" s="649"/>
      <c r="AC126" s="649"/>
      <c r="AD126" s="649"/>
      <c r="AE126" s="649"/>
      <c r="AF126" s="649"/>
      <c r="AG126" s="649"/>
      <c r="AH126" s="649"/>
      <c r="AI126" s="649"/>
      <c r="AJ126" s="649"/>
      <c r="AK126" s="649"/>
      <c r="AL126" s="649"/>
      <c r="AM126" s="649"/>
      <c r="AN126" s="649"/>
      <c r="AO126" s="649"/>
      <c r="AP126" s="649"/>
      <c r="AQ126" s="649"/>
      <c r="AR126" s="649"/>
      <c r="AS126" s="649"/>
      <c r="AT126" s="649"/>
      <c r="AU126" s="649"/>
      <c r="AV126" s="649"/>
      <c r="AW126" s="649"/>
      <c r="AX126" s="649"/>
      <c r="AY126" s="649"/>
      <c r="AZ126" s="649"/>
      <c r="BA126" s="649"/>
      <c r="BB126" s="649"/>
    </row>
    <row r="127" spans="1:54" s="142" customFormat="1" x14ac:dyDescent="0.2">
      <c r="A127" s="649"/>
      <c r="B127" s="649"/>
      <c r="J127" s="649"/>
      <c r="K127" s="649"/>
      <c r="L127" s="649"/>
      <c r="M127" s="649"/>
      <c r="N127" s="649"/>
      <c r="O127" s="649"/>
      <c r="P127" s="649"/>
      <c r="Q127" s="649"/>
      <c r="R127" s="649"/>
      <c r="S127" s="649"/>
      <c r="T127" s="649"/>
      <c r="U127" s="649"/>
      <c r="V127" s="649"/>
      <c r="W127" s="649"/>
      <c r="X127" s="649"/>
      <c r="Y127" s="649"/>
      <c r="Z127" s="649"/>
      <c r="AA127" s="649"/>
      <c r="AB127" s="649"/>
      <c r="AC127" s="649"/>
      <c r="AD127" s="649"/>
      <c r="AE127" s="649"/>
      <c r="AF127" s="649"/>
      <c r="AG127" s="649"/>
      <c r="AH127" s="649"/>
      <c r="AI127" s="649"/>
      <c r="AJ127" s="649"/>
      <c r="AK127" s="649"/>
      <c r="AL127" s="649"/>
      <c r="AM127" s="649"/>
      <c r="AN127" s="649"/>
      <c r="AO127" s="649"/>
      <c r="AP127" s="649"/>
      <c r="AQ127" s="649"/>
      <c r="AR127" s="649"/>
      <c r="AS127" s="649"/>
      <c r="AT127" s="649"/>
      <c r="AU127" s="649"/>
      <c r="AV127" s="649"/>
      <c r="AW127" s="649"/>
      <c r="AX127" s="649"/>
      <c r="AY127" s="649"/>
      <c r="AZ127" s="649"/>
      <c r="BA127" s="649"/>
      <c r="BB127" s="649"/>
    </row>
    <row r="128" spans="1:54" s="142" customFormat="1" x14ac:dyDescent="0.2">
      <c r="A128" s="649"/>
      <c r="B128" s="649"/>
      <c r="J128" s="649"/>
      <c r="K128" s="649"/>
      <c r="L128" s="649"/>
      <c r="M128" s="649"/>
      <c r="N128" s="649"/>
      <c r="O128" s="649"/>
      <c r="P128" s="649"/>
      <c r="Q128" s="649"/>
      <c r="R128" s="649"/>
      <c r="S128" s="649"/>
      <c r="T128" s="649"/>
      <c r="U128" s="649"/>
      <c r="V128" s="649"/>
      <c r="W128" s="649"/>
      <c r="X128" s="649"/>
      <c r="Y128" s="649"/>
      <c r="Z128" s="649"/>
      <c r="AA128" s="649"/>
      <c r="AB128" s="649"/>
      <c r="AC128" s="649"/>
      <c r="AD128" s="649"/>
      <c r="AE128" s="649"/>
      <c r="AF128" s="649"/>
      <c r="AG128" s="649"/>
      <c r="AH128" s="649"/>
      <c r="AI128" s="649"/>
      <c r="AJ128" s="649"/>
      <c r="AK128" s="649"/>
      <c r="AL128" s="649"/>
      <c r="AM128" s="649"/>
      <c r="AN128" s="649"/>
      <c r="AO128" s="649"/>
      <c r="AP128" s="649"/>
      <c r="AQ128" s="649"/>
      <c r="AR128" s="649"/>
      <c r="AS128" s="649"/>
      <c r="AT128" s="649"/>
      <c r="AU128" s="649"/>
      <c r="AV128" s="649"/>
      <c r="AW128" s="649"/>
      <c r="AX128" s="649"/>
      <c r="AY128" s="649"/>
      <c r="AZ128" s="649"/>
      <c r="BA128" s="649"/>
      <c r="BB128" s="649"/>
    </row>
    <row r="129" spans="1:54" s="142" customFormat="1" x14ac:dyDescent="0.2">
      <c r="A129" s="649"/>
      <c r="B129" s="649"/>
      <c r="J129" s="649"/>
      <c r="K129" s="649"/>
      <c r="L129" s="649"/>
      <c r="M129" s="649"/>
      <c r="N129" s="649"/>
      <c r="O129" s="649"/>
      <c r="P129" s="649"/>
      <c r="Q129" s="649"/>
      <c r="R129" s="649"/>
      <c r="S129" s="649"/>
      <c r="T129" s="649"/>
      <c r="U129" s="649"/>
      <c r="V129" s="649"/>
      <c r="W129" s="649"/>
      <c r="X129" s="649"/>
      <c r="Y129" s="649"/>
      <c r="Z129" s="649"/>
      <c r="AA129" s="649"/>
      <c r="AB129" s="649"/>
      <c r="AC129" s="649"/>
      <c r="AD129" s="649"/>
      <c r="AE129" s="649"/>
      <c r="AF129" s="649"/>
      <c r="AG129" s="649"/>
      <c r="AH129" s="649"/>
      <c r="AI129" s="649"/>
      <c r="AJ129" s="649"/>
      <c r="AK129" s="649"/>
      <c r="AL129" s="649"/>
      <c r="AM129" s="649"/>
      <c r="AN129" s="649"/>
      <c r="AO129" s="649"/>
      <c r="AP129" s="649"/>
      <c r="AQ129" s="649"/>
      <c r="AR129" s="649"/>
      <c r="AS129" s="649"/>
      <c r="AT129" s="649"/>
      <c r="AU129" s="649"/>
      <c r="AV129" s="649"/>
      <c r="AW129" s="649"/>
      <c r="AX129" s="649"/>
      <c r="AY129" s="649"/>
      <c r="AZ129" s="649"/>
      <c r="BA129" s="649"/>
      <c r="BB129" s="649"/>
    </row>
    <row r="130" spans="1:54" s="142" customFormat="1" x14ac:dyDescent="0.2">
      <c r="A130" s="649"/>
      <c r="B130" s="649"/>
      <c r="J130" s="649"/>
      <c r="K130" s="649"/>
      <c r="L130" s="649"/>
      <c r="M130" s="649"/>
      <c r="N130" s="649"/>
      <c r="O130" s="649"/>
      <c r="P130" s="649"/>
      <c r="Q130" s="649"/>
      <c r="R130" s="649"/>
      <c r="S130" s="649"/>
      <c r="T130" s="649"/>
      <c r="U130" s="649"/>
      <c r="V130" s="649"/>
      <c r="W130" s="649"/>
      <c r="X130" s="649"/>
      <c r="Y130" s="649"/>
      <c r="Z130" s="649"/>
      <c r="AA130" s="649"/>
      <c r="AB130" s="649"/>
      <c r="AC130" s="649"/>
      <c r="AD130" s="649"/>
      <c r="AE130" s="649"/>
      <c r="AF130" s="649"/>
      <c r="AG130" s="649"/>
      <c r="AH130" s="649"/>
      <c r="AI130" s="649"/>
      <c r="AJ130" s="649"/>
      <c r="AK130" s="649"/>
      <c r="AL130" s="649"/>
      <c r="AM130" s="649"/>
      <c r="AN130" s="649"/>
      <c r="AO130" s="649"/>
      <c r="AP130" s="649"/>
      <c r="AQ130" s="649"/>
      <c r="AR130" s="649"/>
      <c r="AS130" s="649"/>
      <c r="AT130" s="649"/>
      <c r="AU130" s="649"/>
      <c r="AV130" s="649"/>
      <c r="AW130" s="649"/>
      <c r="AX130" s="649"/>
      <c r="AY130" s="649"/>
      <c r="AZ130" s="649"/>
      <c r="BA130" s="649"/>
      <c r="BB130" s="649"/>
    </row>
    <row r="131" spans="1:54" s="142" customFormat="1" x14ac:dyDescent="0.2">
      <c r="A131" s="649"/>
      <c r="B131" s="649"/>
      <c r="J131" s="649"/>
      <c r="K131" s="649"/>
      <c r="L131" s="649"/>
      <c r="M131" s="649"/>
      <c r="N131" s="649"/>
      <c r="O131" s="649"/>
      <c r="P131" s="649"/>
      <c r="Q131" s="649"/>
      <c r="R131" s="649"/>
      <c r="S131" s="649"/>
      <c r="T131" s="649"/>
      <c r="U131" s="649"/>
      <c r="V131" s="649"/>
      <c r="W131" s="649"/>
      <c r="X131" s="649"/>
      <c r="Y131" s="649"/>
      <c r="Z131" s="649"/>
      <c r="AA131" s="649"/>
      <c r="AB131" s="649"/>
      <c r="AC131" s="649"/>
      <c r="AD131" s="649"/>
      <c r="AE131" s="649"/>
      <c r="AF131" s="649"/>
      <c r="AG131" s="649"/>
      <c r="AH131" s="649"/>
      <c r="AI131" s="649"/>
      <c r="AJ131" s="649"/>
      <c r="AK131" s="649"/>
      <c r="AL131" s="649"/>
      <c r="AM131" s="649"/>
      <c r="AN131" s="649"/>
      <c r="AO131" s="649"/>
      <c r="AP131" s="649"/>
      <c r="AQ131" s="649"/>
      <c r="AR131" s="649"/>
      <c r="AS131" s="649"/>
      <c r="AT131" s="649"/>
      <c r="AU131" s="649"/>
      <c r="AV131" s="649"/>
      <c r="AW131" s="649"/>
      <c r="AX131" s="649"/>
      <c r="AY131" s="649"/>
      <c r="AZ131" s="649"/>
      <c r="BA131" s="649"/>
      <c r="BB131" s="649"/>
    </row>
    <row r="132" spans="1:54" s="142" customFormat="1" x14ac:dyDescent="0.2">
      <c r="A132" s="649"/>
      <c r="B132" s="649"/>
      <c r="J132" s="649"/>
      <c r="K132" s="649"/>
      <c r="L132" s="649"/>
      <c r="M132" s="649"/>
      <c r="N132" s="649"/>
      <c r="O132" s="649"/>
      <c r="P132" s="649"/>
      <c r="Q132" s="649"/>
      <c r="R132" s="649"/>
      <c r="S132" s="649"/>
      <c r="T132" s="649"/>
      <c r="U132" s="649"/>
      <c r="V132" s="649"/>
      <c r="W132" s="649"/>
      <c r="X132" s="649"/>
      <c r="Y132" s="649"/>
      <c r="Z132" s="649"/>
      <c r="AA132" s="649"/>
      <c r="AB132" s="649"/>
      <c r="AC132" s="649"/>
      <c r="AD132" s="649"/>
      <c r="AE132" s="649"/>
      <c r="AF132" s="649"/>
      <c r="AG132" s="649"/>
      <c r="AH132" s="649"/>
      <c r="AI132" s="649"/>
      <c r="AJ132" s="649"/>
      <c r="AK132" s="649"/>
      <c r="AL132" s="649"/>
      <c r="AM132" s="649"/>
      <c r="AN132" s="649"/>
      <c r="AO132" s="649"/>
      <c r="AP132" s="649"/>
      <c r="AQ132" s="649"/>
      <c r="AR132" s="649"/>
      <c r="AS132" s="649"/>
      <c r="AT132" s="649"/>
      <c r="AU132" s="649"/>
      <c r="AV132" s="649"/>
      <c r="AW132" s="649"/>
      <c r="AX132" s="649"/>
      <c r="AY132" s="649"/>
      <c r="AZ132" s="649"/>
      <c r="BA132" s="649"/>
      <c r="BB132" s="649"/>
    </row>
    <row r="133" spans="1:54" s="142" customFormat="1" x14ac:dyDescent="0.2">
      <c r="A133" s="649"/>
      <c r="B133" s="649"/>
      <c r="J133" s="649"/>
      <c r="K133" s="649"/>
      <c r="L133" s="649"/>
      <c r="M133" s="649"/>
      <c r="N133" s="649"/>
      <c r="O133" s="649"/>
      <c r="P133" s="649"/>
      <c r="Q133" s="649"/>
      <c r="R133" s="649"/>
      <c r="S133" s="649"/>
      <c r="T133" s="649"/>
      <c r="U133" s="649"/>
      <c r="V133" s="649"/>
      <c r="W133" s="649"/>
      <c r="X133" s="649"/>
      <c r="Y133" s="649"/>
      <c r="Z133" s="649"/>
      <c r="AA133" s="649"/>
      <c r="AB133" s="649"/>
      <c r="AC133" s="649"/>
      <c r="AD133" s="649"/>
      <c r="AE133" s="649"/>
      <c r="AF133" s="649"/>
      <c r="AG133" s="649"/>
      <c r="AH133" s="649"/>
      <c r="AI133" s="649"/>
      <c r="AJ133" s="649"/>
      <c r="AK133" s="649"/>
      <c r="AL133" s="649"/>
      <c r="AM133" s="649"/>
      <c r="AN133" s="649"/>
      <c r="AO133" s="649"/>
      <c r="AP133" s="649"/>
      <c r="AQ133" s="649"/>
      <c r="AR133" s="649"/>
      <c r="AS133" s="649"/>
      <c r="AT133" s="649"/>
      <c r="AU133" s="649"/>
      <c r="AV133" s="649"/>
      <c r="AW133" s="649"/>
      <c r="AX133" s="649"/>
      <c r="AY133" s="649"/>
      <c r="AZ133" s="649"/>
      <c r="BA133" s="649"/>
      <c r="BB133" s="649"/>
    </row>
    <row r="134" spans="1:54" s="142" customFormat="1" x14ac:dyDescent="0.2">
      <c r="A134" s="649"/>
      <c r="B134" s="649"/>
      <c r="J134" s="649"/>
      <c r="K134" s="649"/>
      <c r="L134" s="649"/>
      <c r="M134" s="649"/>
      <c r="N134" s="649"/>
      <c r="O134" s="649"/>
      <c r="P134" s="649"/>
      <c r="Q134" s="649"/>
      <c r="R134" s="649"/>
      <c r="S134" s="649"/>
      <c r="T134" s="649"/>
      <c r="U134" s="649"/>
      <c r="V134" s="649"/>
      <c r="W134" s="649"/>
      <c r="X134" s="649"/>
      <c r="Y134" s="649"/>
      <c r="Z134" s="649"/>
      <c r="AA134" s="649"/>
      <c r="AB134" s="649"/>
      <c r="AC134" s="649"/>
      <c r="AD134" s="649"/>
      <c r="AE134" s="649"/>
      <c r="AF134" s="649"/>
      <c r="AG134" s="649"/>
      <c r="AH134" s="649"/>
      <c r="AI134" s="649"/>
      <c r="AJ134" s="649"/>
      <c r="AK134" s="649"/>
      <c r="AL134" s="649"/>
      <c r="AM134" s="649"/>
      <c r="AN134" s="649"/>
      <c r="AO134" s="649"/>
      <c r="AP134" s="649"/>
      <c r="AQ134" s="649"/>
      <c r="AR134" s="649"/>
      <c r="AS134" s="649"/>
      <c r="AT134" s="649"/>
      <c r="AU134" s="649"/>
      <c r="AV134" s="649"/>
      <c r="AW134" s="649"/>
      <c r="AX134" s="649"/>
      <c r="AY134" s="649"/>
      <c r="AZ134" s="649"/>
      <c r="BA134" s="649"/>
      <c r="BB134" s="649"/>
    </row>
    <row r="135" spans="1:54" s="142" customFormat="1" x14ac:dyDescent="0.2">
      <c r="A135" s="649"/>
      <c r="B135" s="649"/>
      <c r="J135" s="649"/>
      <c r="K135" s="649"/>
      <c r="L135" s="649"/>
      <c r="M135" s="649"/>
      <c r="N135" s="649"/>
      <c r="O135" s="649"/>
      <c r="P135" s="649"/>
      <c r="Q135" s="649"/>
      <c r="R135" s="649"/>
      <c r="S135" s="649"/>
      <c r="T135" s="649"/>
      <c r="U135" s="649"/>
      <c r="V135" s="649"/>
      <c r="W135" s="649"/>
      <c r="X135" s="649"/>
      <c r="Y135" s="649"/>
      <c r="Z135" s="649"/>
      <c r="AA135" s="649"/>
      <c r="AB135" s="649"/>
      <c r="AC135" s="649"/>
      <c r="AD135" s="649"/>
      <c r="AE135" s="649"/>
      <c r="AF135" s="649"/>
      <c r="AG135" s="649"/>
      <c r="AH135" s="649"/>
      <c r="AI135" s="649"/>
      <c r="AJ135" s="649"/>
      <c r="AK135" s="649"/>
      <c r="AL135" s="649"/>
      <c r="AM135" s="649"/>
      <c r="AN135" s="649"/>
      <c r="AO135" s="649"/>
      <c r="AP135" s="649"/>
      <c r="AQ135" s="649"/>
      <c r="AR135" s="649"/>
      <c r="AS135" s="649"/>
      <c r="AT135" s="649"/>
      <c r="AU135" s="649"/>
      <c r="AV135" s="649"/>
      <c r="AW135" s="649"/>
      <c r="AX135" s="649"/>
      <c r="AY135" s="649"/>
      <c r="AZ135" s="649"/>
      <c r="BA135" s="649"/>
      <c r="BB135" s="649"/>
    </row>
    <row r="136" spans="1:54" s="142" customFormat="1" x14ac:dyDescent="0.2">
      <c r="A136" s="649"/>
      <c r="B136" s="649"/>
      <c r="J136" s="649"/>
      <c r="K136" s="649"/>
      <c r="L136" s="649"/>
      <c r="M136" s="649"/>
      <c r="N136" s="649"/>
      <c r="O136" s="649"/>
      <c r="P136" s="649"/>
      <c r="Q136" s="649"/>
      <c r="R136" s="649"/>
      <c r="S136" s="649"/>
      <c r="T136" s="649"/>
      <c r="U136" s="649"/>
      <c r="V136" s="649"/>
      <c r="W136" s="649"/>
      <c r="X136" s="649"/>
      <c r="Y136" s="649"/>
      <c r="Z136" s="649"/>
      <c r="AA136" s="649"/>
      <c r="AB136" s="649"/>
      <c r="AC136" s="649"/>
      <c r="AD136" s="649"/>
      <c r="AE136" s="649"/>
      <c r="AF136" s="649"/>
      <c r="AG136" s="649"/>
      <c r="AH136" s="649"/>
      <c r="AI136" s="649"/>
      <c r="AJ136" s="649"/>
      <c r="AK136" s="649"/>
      <c r="AL136" s="649"/>
      <c r="AM136" s="649"/>
      <c r="AN136" s="649"/>
      <c r="AO136" s="649"/>
      <c r="AP136" s="649"/>
      <c r="AQ136" s="649"/>
      <c r="AR136" s="649"/>
      <c r="AS136" s="649"/>
      <c r="AT136" s="649"/>
      <c r="AU136" s="649"/>
      <c r="AV136" s="649"/>
      <c r="AW136" s="649"/>
      <c r="AX136" s="649"/>
      <c r="AY136" s="649"/>
      <c r="AZ136" s="649"/>
      <c r="BA136" s="649"/>
      <c r="BB136" s="649"/>
    </row>
    <row r="137" spans="1:54" s="142" customFormat="1" x14ac:dyDescent="0.2">
      <c r="A137" s="649"/>
      <c r="B137" s="649"/>
      <c r="J137" s="649"/>
      <c r="K137" s="649"/>
      <c r="L137" s="649"/>
      <c r="M137" s="649"/>
      <c r="N137" s="649"/>
      <c r="O137" s="649"/>
      <c r="P137" s="649"/>
      <c r="Q137" s="649"/>
      <c r="R137" s="649"/>
      <c r="S137" s="649"/>
      <c r="T137" s="649"/>
      <c r="U137" s="649"/>
      <c r="V137" s="649"/>
      <c r="W137" s="649"/>
      <c r="X137" s="649"/>
      <c r="Y137" s="649"/>
      <c r="Z137" s="649"/>
      <c r="AA137" s="649"/>
      <c r="AB137" s="649"/>
      <c r="AC137" s="649"/>
      <c r="AD137" s="649"/>
      <c r="AE137" s="649"/>
      <c r="AF137" s="649"/>
      <c r="AG137" s="649"/>
      <c r="AH137" s="649"/>
      <c r="AI137" s="649"/>
      <c r="AJ137" s="649"/>
      <c r="AK137" s="649"/>
      <c r="AL137" s="649"/>
      <c r="AM137" s="649"/>
      <c r="AN137" s="649"/>
      <c r="AO137" s="649"/>
      <c r="AP137" s="649"/>
      <c r="AQ137" s="649"/>
      <c r="AR137" s="649"/>
      <c r="AS137" s="649"/>
      <c r="AT137" s="649"/>
      <c r="AU137" s="649"/>
      <c r="AV137" s="649"/>
      <c r="AW137" s="649"/>
      <c r="AX137" s="649"/>
      <c r="AY137" s="649"/>
      <c r="AZ137" s="649"/>
      <c r="BA137" s="649"/>
      <c r="BB137" s="649"/>
    </row>
    <row r="138" spans="1:54" s="142" customFormat="1" x14ac:dyDescent="0.2">
      <c r="A138" s="649"/>
      <c r="B138" s="649"/>
      <c r="J138" s="649"/>
      <c r="K138" s="649"/>
      <c r="L138" s="649"/>
      <c r="M138" s="649"/>
      <c r="N138" s="649"/>
      <c r="O138" s="649"/>
      <c r="P138" s="649"/>
      <c r="Q138" s="649"/>
      <c r="R138" s="649"/>
      <c r="S138" s="649"/>
      <c r="T138" s="649"/>
      <c r="U138" s="649"/>
      <c r="V138" s="649"/>
      <c r="W138" s="649"/>
      <c r="X138" s="649"/>
      <c r="Y138" s="649"/>
      <c r="Z138" s="649"/>
      <c r="AA138" s="649"/>
      <c r="AB138" s="649"/>
      <c r="AC138" s="649"/>
      <c r="AD138" s="649"/>
      <c r="AE138" s="649"/>
      <c r="AF138" s="649"/>
      <c r="AG138" s="649"/>
      <c r="AH138" s="649"/>
      <c r="AI138" s="649"/>
      <c r="AJ138" s="649"/>
      <c r="AK138" s="649"/>
      <c r="AL138" s="649"/>
      <c r="AM138" s="649"/>
      <c r="AN138" s="649"/>
      <c r="AO138" s="649"/>
      <c r="AP138" s="649"/>
      <c r="AQ138" s="649"/>
      <c r="AR138" s="649"/>
      <c r="AS138" s="649"/>
      <c r="AT138" s="649"/>
      <c r="AU138" s="649"/>
      <c r="AV138" s="649"/>
      <c r="AW138" s="649"/>
      <c r="AX138" s="649"/>
      <c r="AY138" s="649"/>
      <c r="AZ138" s="649"/>
      <c r="BA138" s="649"/>
      <c r="BB138" s="649"/>
    </row>
    <row r="139" spans="1:54" s="142" customFormat="1" x14ac:dyDescent="0.2">
      <c r="A139" s="649"/>
      <c r="B139" s="649"/>
      <c r="J139" s="649"/>
      <c r="K139" s="649"/>
      <c r="L139" s="649"/>
      <c r="M139" s="649"/>
      <c r="N139" s="649"/>
      <c r="O139" s="649"/>
      <c r="P139" s="649"/>
      <c r="Q139" s="649"/>
      <c r="R139" s="649"/>
      <c r="S139" s="649"/>
      <c r="T139" s="649"/>
      <c r="U139" s="649"/>
      <c r="V139" s="649"/>
      <c r="W139" s="649"/>
      <c r="X139" s="649"/>
      <c r="Y139" s="649"/>
      <c r="Z139" s="649"/>
      <c r="AA139" s="649"/>
      <c r="AB139" s="649"/>
      <c r="AC139" s="649"/>
      <c r="AD139" s="649"/>
      <c r="AE139" s="649"/>
      <c r="AF139" s="649"/>
      <c r="AG139" s="649"/>
      <c r="AH139" s="649"/>
      <c r="AI139" s="649"/>
      <c r="AJ139" s="649"/>
      <c r="AK139" s="649"/>
      <c r="AL139" s="649"/>
      <c r="AM139" s="649"/>
      <c r="AN139" s="649"/>
      <c r="AO139" s="649"/>
      <c r="AP139" s="649"/>
      <c r="AQ139" s="649"/>
      <c r="AR139" s="649"/>
      <c r="AS139" s="649"/>
      <c r="AT139" s="649"/>
      <c r="AU139" s="649"/>
      <c r="AV139" s="649"/>
      <c r="AW139" s="649"/>
      <c r="AX139" s="649"/>
      <c r="AY139" s="649"/>
      <c r="AZ139" s="649"/>
      <c r="BA139" s="649"/>
      <c r="BB139" s="649"/>
    </row>
    <row r="140" spans="1:54" s="142" customFormat="1" x14ac:dyDescent="0.2">
      <c r="A140" s="649"/>
      <c r="B140" s="649"/>
      <c r="J140" s="649"/>
      <c r="K140" s="649"/>
      <c r="L140" s="649"/>
      <c r="M140" s="649"/>
      <c r="N140" s="649"/>
      <c r="O140" s="649"/>
      <c r="P140" s="649"/>
      <c r="Q140" s="649"/>
      <c r="R140" s="649"/>
      <c r="S140" s="649"/>
      <c r="T140" s="649"/>
      <c r="U140" s="649"/>
      <c r="V140" s="649"/>
      <c r="W140" s="649"/>
      <c r="X140" s="649"/>
      <c r="Y140" s="649"/>
      <c r="Z140" s="649"/>
      <c r="AA140" s="649"/>
      <c r="AB140" s="649"/>
      <c r="AC140" s="649"/>
      <c r="AD140" s="649"/>
      <c r="AE140" s="649"/>
      <c r="AF140" s="649"/>
      <c r="AG140" s="649"/>
      <c r="AH140" s="649"/>
      <c r="AI140" s="649"/>
      <c r="AJ140" s="649"/>
      <c r="AK140" s="649"/>
      <c r="AL140" s="649"/>
      <c r="AM140" s="649"/>
      <c r="AN140" s="649"/>
      <c r="AO140" s="649"/>
      <c r="AP140" s="649"/>
      <c r="AQ140" s="649"/>
      <c r="AR140" s="649"/>
      <c r="AS140" s="649"/>
      <c r="AT140" s="649"/>
      <c r="AU140" s="649"/>
      <c r="AV140" s="649"/>
      <c r="AW140" s="649"/>
      <c r="AX140" s="649"/>
      <c r="AY140" s="649"/>
      <c r="AZ140" s="649"/>
      <c r="BA140" s="649"/>
      <c r="BB140" s="649"/>
    </row>
    <row r="141" spans="1:54" s="142" customFormat="1" x14ac:dyDescent="0.2">
      <c r="A141" s="649"/>
      <c r="B141" s="649"/>
      <c r="J141" s="649"/>
      <c r="K141" s="649"/>
      <c r="L141" s="649"/>
      <c r="M141" s="649"/>
      <c r="N141" s="649"/>
      <c r="O141" s="649"/>
      <c r="P141" s="649"/>
      <c r="Q141" s="649"/>
      <c r="R141" s="649"/>
      <c r="S141" s="649"/>
      <c r="T141" s="649"/>
      <c r="U141" s="649"/>
      <c r="V141" s="649"/>
      <c r="W141" s="649"/>
      <c r="X141" s="649"/>
      <c r="Y141" s="649"/>
      <c r="Z141" s="649"/>
      <c r="AA141" s="649"/>
      <c r="AB141" s="649"/>
      <c r="AC141" s="649"/>
      <c r="AD141" s="649"/>
      <c r="AE141" s="649"/>
      <c r="AF141" s="649"/>
      <c r="AG141" s="649"/>
      <c r="AH141" s="649"/>
      <c r="AI141" s="649"/>
      <c r="AJ141" s="649"/>
      <c r="AK141" s="649"/>
      <c r="AL141" s="649"/>
      <c r="AM141" s="649"/>
      <c r="AN141" s="649"/>
      <c r="AO141" s="649"/>
      <c r="AP141" s="649"/>
      <c r="AQ141" s="649"/>
      <c r="AR141" s="649"/>
      <c r="AS141" s="649"/>
      <c r="AT141" s="649"/>
      <c r="AU141" s="649"/>
      <c r="AV141" s="649"/>
      <c r="AW141" s="649"/>
      <c r="AX141" s="649"/>
      <c r="AY141" s="649"/>
      <c r="AZ141" s="649"/>
      <c r="BA141" s="649"/>
      <c r="BB141" s="649"/>
    </row>
    <row r="142" spans="1:54" s="142" customFormat="1" x14ac:dyDescent="0.2">
      <c r="A142" s="649"/>
      <c r="B142" s="649"/>
      <c r="J142" s="649"/>
      <c r="K142" s="649"/>
      <c r="L142" s="649"/>
      <c r="M142" s="649"/>
      <c r="N142" s="649"/>
      <c r="O142" s="649"/>
      <c r="P142" s="649"/>
      <c r="Q142" s="649"/>
      <c r="R142" s="649"/>
      <c r="S142" s="649"/>
      <c r="T142" s="649"/>
      <c r="U142" s="649"/>
      <c r="V142" s="649"/>
      <c r="W142" s="649"/>
      <c r="X142" s="649"/>
      <c r="Y142" s="649"/>
      <c r="Z142" s="649"/>
      <c r="AA142" s="649"/>
      <c r="AB142" s="649"/>
      <c r="AC142" s="649"/>
      <c r="AD142" s="649"/>
      <c r="AE142" s="649"/>
      <c r="AF142" s="649"/>
      <c r="AG142" s="649"/>
      <c r="AH142" s="649"/>
      <c r="AI142" s="649"/>
      <c r="AJ142" s="649"/>
      <c r="AK142" s="649"/>
      <c r="AL142" s="649"/>
      <c r="AM142" s="649"/>
      <c r="AN142" s="649"/>
      <c r="AO142" s="649"/>
      <c r="AP142" s="649"/>
      <c r="AQ142" s="649"/>
      <c r="AR142" s="649"/>
      <c r="AS142" s="649"/>
      <c r="AT142" s="649"/>
      <c r="AU142" s="649"/>
      <c r="AV142" s="649"/>
      <c r="AW142" s="649"/>
      <c r="AX142" s="649"/>
      <c r="AY142" s="649"/>
      <c r="AZ142" s="649"/>
      <c r="BA142" s="649"/>
      <c r="BB142" s="649"/>
    </row>
    <row r="143" spans="1:54" s="142" customFormat="1" x14ac:dyDescent="0.2">
      <c r="A143" s="649"/>
      <c r="B143" s="649"/>
      <c r="J143" s="649"/>
      <c r="K143" s="649"/>
      <c r="L143" s="649"/>
      <c r="M143" s="649"/>
      <c r="N143" s="649"/>
      <c r="O143" s="649"/>
      <c r="P143" s="649"/>
      <c r="Q143" s="649"/>
      <c r="R143" s="649"/>
      <c r="S143" s="649"/>
      <c r="T143" s="649"/>
      <c r="U143" s="649"/>
      <c r="V143" s="649"/>
      <c r="W143" s="649"/>
      <c r="X143" s="649"/>
      <c r="Y143" s="649"/>
      <c r="Z143" s="649"/>
      <c r="AA143" s="649"/>
      <c r="AB143" s="649"/>
      <c r="AC143" s="649"/>
      <c r="AD143" s="649"/>
      <c r="AE143" s="649"/>
      <c r="AF143" s="649"/>
      <c r="AG143" s="649"/>
      <c r="AH143" s="649"/>
      <c r="AI143" s="649"/>
      <c r="AJ143" s="649"/>
      <c r="AK143" s="649"/>
      <c r="AL143" s="649"/>
      <c r="AM143" s="649"/>
      <c r="AN143" s="649"/>
      <c r="AO143" s="649"/>
      <c r="AP143" s="649"/>
      <c r="AQ143" s="649"/>
      <c r="AR143" s="649"/>
      <c r="AS143" s="649"/>
      <c r="AT143" s="649"/>
      <c r="AU143" s="649"/>
      <c r="AV143" s="649"/>
      <c r="AW143" s="649"/>
      <c r="AX143" s="649"/>
      <c r="AY143" s="649"/>
      <c r="AZ143" s="649"/>
      <c r="BA143" s="649"/>
      <c r="BB143" s="649"/>
    </row>
    <row r="144" spans="1:54" s="142" customFormat="1" x14ac:dyDescent="0.2">
      <c r="A144" s="649"/>
      <c r="B144" s="649"/>
      <c r="J144" s="649"/>
      <c r="K144" s="649"/>
      <c r="L144" s="649"/>
      <c r="M144" s="649"/>
      <c r="N144" s="649"/>
      <c r="O144" s="649"/>
      <c r="P144" s="649"/>
      <c r="Q144" s="649"/>
      <c r="R144" s="649"/>
      <c r="S144" s="649"/>
      <c r="T144" s="649"/>
      <c r="U144" s="649"/>
      <c r="V144" s="649"/>
      <c r="W144" s="649"/>
      <c r="X144" s="649"/>
      <c r="Y144" s="649"/>
      <c r="Z144" s="649"/>
      <c r="AA144" s="649"/>
      <c r="AB144" s="649"/>
      <c r="AC144" s="649"/>
      <c r="AD144" s="649"/>
      <c r="AE144" s="649"/>
      <c r="AF144" s="649"/>
      <c r="AG144" s="649"/>
      <c r="AH144" s="649"/>
      <c r="AI144" s="649"/>
      <c r="AJ144" s="649"/>
      <c r="AK144" s="649"/>
      <c r="AL144" s="649"/>
      <c r="AM144" s="649"/>
      <c r="AN144" s="649"/>
      <c r="AO144" s="649"/>
      <c r="AP144" s="649"/>
      <c r="AQ144" s="649"/>
      <c r="AR144" s="649"/>
      <c r="AS144" s="649"/>
      <c r="AT144" s="649"/>
      <c r="AU144" s="649"/>
      <c r="AV144" s="649"/>
      <c r="AW144" s="649"/>
      <c r="AX144" s="649"/>
      <c r="AY144" s="649"/>
      <c r="AZ144" s="649"/>
      <c r="BA144" s="649"/>
      <c r="BB144" s="649"/>
    </row>
    <row r="145" spans="1:54" s="142" customFormat="1" x14ac:dyDescent="0.2">
      <c r="A145" s="649"/>
      <c r="B145" s="649"/>
      <c r="J145" s="649"/>
      <c r="K145" s="649"/>
      <c r="L145" s="649"/>
      <c r="M145" s="649"/>
      <c r="N145" s="649"/>
      <c r="O145" s="649"/>
      <c r="P145" s="649"/>
      <c r="Q145" s="649"/>
      <c r="R145" s="649"/>
      <c r="S145" s="649"/>
      <c r="T145" s="649"/>
      <c r="U145" s="649"/>
      <c r="V145" s="649"/>
      <c r="W145" s="649"/>
      <c r="X145" s="649"/>
      <c r="Y145" s="649"/>
      <c r="Z145" s="649"/>
      <c r="AA145" s="649"/>
      <c r="AB145" s="649"/>
      <c r="AC145" s="649"/>
      <c r="AD145" s="649"/>
      <c r="AE145" s="649"/>
      <c r="AF145" s="649"/>
      <c r="AG145" s="649"/>
      <c r="AH145" s="649"/>
      <c r="AI145" s="649"/>
      <c r="AJ145" s="649"/>
      <c r="AK145" s="649"/>
      <c r="AL145" s="649"/>
      <c r="AM145" s="649"/>
      <c r="AN145" s="649"/>
      <c r="AO145" s="649"/>
      <c r="AP145" s="649"/>
      <c r="AQ145" s="649"/>
      <c r="AR145" s="649"/>
      <c r="AS145" s="649"/>
      <c r="AT145" s="649"/>
      <c r="AU145" s="649"/>
      <c r="AV145" s="649"/>
      <c r="AW145" s="649"/>
      <c r="AX145" s="649"/>
      <c r="AY145" s="649"/>
      <c r="AZ145" s="649"/>
      <c r="BA145" s="649"/>
      <c r="BB145" s="649"/>
    </row>
    <row r="146" spans="1:54" s="142" customFormat="1" x14ac:dyDescent="0.2">
      <c r="A146" s="649"/>
      <c r="B146" s="649"/>
      <c r="J146" s="649"/>
      <c r="K146" s="649"/>
      <c r="L146" s="649"/>
      <c r="M146" s="649"/>
      <c r="N146" s="649"/>
      <c r="O146" s="649"/>
      <c r="P146" s="649"/>
      <c r="Q146" s="649"/>
      <c r="R146" s="649"/>
      <c r="S146" s="649"/>
      <c r="T146" s="649"/>
      <c r="U146" s="649"/>
      <c r="V146" s="649"/>
      <c r="W146" s="649"/>
      <c r="X146" s="649"/>
      <c r="Y146" s="649"/>
      <c r="Z146" s="649"/>
      <c r="AA146" s="649"/>
      <c r="AB146" s="649"/>
      <c r="AC146" s="649"/>
      <c r="AD146" s="649"/>
      <c r="AE146" s="649"/>
      <c r="AF146" s="649"/>
      <c r="AG146" s="649"/>
      <c r="AH146" s="649"/>
      <c r="AI146" s="649"/>
      <c r="AJ146" s="649"/>
      <c r="AK146" s="649"/>
      <c r="AL146" s="649"/>
      <c r="AM146" s="649"/>
      <c r="AN146" s="649"/>
      <c r="AO146" s="649"/>
      <c r="AP146" s="649"/>
      <c r="AQ146" s="649"/>
      <c r="AR146" s="649"/>
      <c r="AS146" s="649"/>
      <c r="AT146" s="649"/>
      <c r="AU146" s="649"/>
      <c r="AV146" s="649"/>
      <c r="AW146" s="649"/>
      <c r="AX146" s="649"/>
      <c r="AY146" s="649"/>
      <c r="AZ146" s="649"/>
      <c r="BA146" s="649"/>
      <c r="BB146" s="649"/>
    </row>
    <row r="147" spans="1:54" s="142" customFormat="1" x14ac:dyDescent="0.2">
      <c r="A147" s="649"/>
      <c r="B147" s="649"/>
      <c r="J147" s="649"/>
      <c r="K147" s="649"/>
      <c r="L147" s="649"/>
      <c r="M147" s="649"/>
      <c r="N147" s="649"/>
      <c r="O147" s="649"/>
      <c r="P147" s="649"/>
      <c r="Q147" s="649"/>
      <c r="R147" s="649"/>
      <c r="S147" s="649"/>
      <c r="T147" s="649"/>
      <c r="U147" s="649"/>
      <c r="V147" s="649"/>
      <c r="W147" s="649"/>
      <c r="X147" s="649"/>
      <c r="Y147" s="649"/>
      <c r="Z147" s="649"/>
      <c r="AA147" s="649"/>
      <c r="AB147" s="649"/>
      <c r="AC147" s="649"/>
      <c r="AD147" s="649"/>
      <c r="AE147" s="649"/>
      <c r="AF147" s="649"/>
      <c r="AG147" s="649"/>
      <c r="AH147" s="649"/>
      <c r="AI147" s="649"/>
      <c r="AJ147" s="649"/>
      <c r="AK147" s="649"/>
      <c r="AL147" s="649"/>
      <c r="AM147" s="649"/>
      <c r="AN147" s="649"/>
      <c r="AO147" s="649"/>
      <c r="AP147" s="649"/>
      <c r="AQ147" s="649"/>
      <c r="AR147" s="649"/>
      <c r="AS147" s="649"/>
      <c r="AT147" s="649"/>
      <c r="AU147" s="649"/>
      <c r="AV147" s="649"/>
      <c r="AW147" s="649"/>
      <c r="AX147" s="649"/>
      <c r="AY147" s="649"/>
      <c r="AZ147" s="649"/>
      <c r="BA147" s="649"/>
      <c r="BB147" s="649"/>
    </row>
    <row r="148" spans="1:54" s="142" customFormat="1" x14ac:dyDescent="0.2">
      <c r="A148" s="649"/>
      <c r="B148" s="649"/>
      <c r="J148" s="649"/>
      <c r="K148" s="649"/>
      <c r="L148" s="649"/>
      <c r="M148" s="649"/>
      <c r="N148" s="649"/>
      <c r="O148" s="649"/>
      <c r="P148" s="649"/>
      <c r="Q148" s="649"/>
      <c r="R148" s="649"/>
      <c r="S148" s="649"/>
      <c r="T148" s="649"/>
      <c r="U148" s="649"/>
      <c r="V148" s="649"/>
      <c r="W148" s="649"/>
      <c r="X148" s="649"/>
      <c r="Y148" s="649"/>
      <c r="Z148" s="649"/>
      <c r="AA148" s="649"/>
      <c r="AB148" s="649"/>
      <c r="AC148" s="649"/>
      <c r="AD148" s="649"/>
      <c r="AE148" s="649"/>
      <c r="AF148" s="649"/>
      <c r="AG148" s="649"/>
      <c r="AH148" s="649"/>
      <c r="AI148" s="649"/>
      <c r="AJ148" s="649"/>
      <c r="AK148" s="649"/>
      <c r="AL148" s="649"/>
      <c r="AM148" s="649"/>
      <c r="AN148" s="649"/>
      <c r="AO148" s="649"/>
      <c r="AP148" s="649"/>
      <c r="AQ148" s="649"/>
      <c r="AR148" s="649"/>
      <c r="AS148" s="649"/>
      <c r="AT148" s="649"/>
      <c r="AU148" s="649"/>
      <c r="AV148" s="649"/>
      <c r="AW148" s="649"/>
      <c r="AX148" s="649"/>
      <c r="AY148" s="649"/>
      <c r="AZ148" s="649"/>
      <c r="BA148" s="649"/>
      <c r="BB148" s="649"/>
    </row>
    <row r="149" spans="1:54" s="142" customFormat="1" x14ac:dyDescent="0.2">
      <c r="A149" s="649"/>
      <c r="B149" s="649"/>
      <c r="J149" s="649"/>
      <c r="K149" s="649"/>
      <c r="L149" s="649"/>
      <c r="M149" s="649"/>
      <c r="N149" s="649"/>
      <c r="O149" s="649"/>
      <c r="P149" s="649"/>
      <c r="Q149" s="649"/>
      <c r="R149" s="649"/>
      <c r="S149" s="649"/>
      <c r="T149" s="649"/>
      <c r="U149" s="649"/>
      <c r="V149" s="649"/>
      <c r="W149" s="649"/>
      <c r="X149" s="649"/>
      <c r="Y149" s="649"/>
      <c r="Z149" s="649"/>
      <c r="AA149" s="649"/>
      <c r="AB149" s="649"/>
      <c r="AC149" s="649"/>
      <c r="AD149" s="649"/>
      <c r="AE149" s="649"/>
      <c r="AF149" s="649"/>
      <c r="AG149" s="649"/>
      <c r="AH149" s="649"/>
      <c r="AI149" s="649"/>
      <c r="AJ149" s="649"/>
      <c r="AK149" s="649"/>
      <c r="AL149" s="649"/>
      <c r="AM149" s="649"/>
      <c r="AN149" s="649"/>
      <c r="AO149" s="649"/>
      <c r="AP149" s="649"/>
      <c r="AQ149" s="649"/>
      <c r="AR149" s="649"/>
      <c r="AS149" s="649"/>
      <c r="AT149" s="649"/>
      <c r="AU149" s="649"/>
      <c r="AV149" s="649"/>
      <c r="AW149" s="649"/>
      <c r="AX149" s="649"/>
      <c r="AY149" s="649"/>
      <c r="AZ149" s="649"/>
      <c r="BA149" s="649"/>
      <c r="BB149" s="649"/>
    </row>
    <row r="150" spans="1:54" s="142" customFormat="1" x14ac:dyDescent="0.2">
      <c r="A150" s="649"/>
      <c r="B150" s="649"/>
      <c r="J150" s="649"/>
      <c r="K150" s="649"/>
      <c r="L150" s="649"/>
      <c r="M150" s="649"/>
      <c r="N150" s="649"/>
      <c r="O150" s="649"/>
      <c r="P150" s="649"/>
      <c r="Q150" s="649"/>
      <c r="R150" s="649"/>
      <c r="S150" s="649"/>
      <c r="T150" s="649"/>
      <c r="U150" s="649"/>
      <c r="V150" s="649"/>
      <c r="W150" s="649"/>
      <c r="X150" s="649"/>
      <c r="Y150" s="649"/>
      <c r="Z150" s="649"/>
      <c r="AA150" s="649"/>
      <c r="AB150" s="649"/>
      <c r="AC150" s="649"/>
      <c r="AD150" s="649"/>
      <c r="AE150" s="649"/>
      <c r="AF150" s="649"/>
      <c r="AG150" s="649"/>
      <c r="AH150" s="649"/>
      <c r="AI150" s="649"/>
      <c r="AJ150" s="649"/>
      <c r="AK150" s="649"/>
      <c r="AL150" s="649"/>
      <c r="AM150" s="649"/>
      <c r="AN150" s="649"/>
      <c r="AO150" s="649"/>
      <c r="AP150" s="649"/>
      <c r="AQ150" s="649"/>
      <c r="AR150" s="649"/>
      <c r="AS150" s="649"/>
      <c r="AT150" s="649"/>
      <c r="AU150" s="649"/>
      <c r="AV150" s="649"/>
      <c r="AW150" s="649"/>
      <c r="AX150" s="649"/>
      <c r="AY150" s="649"/>
      <c r="AZ150" s="649"/>
      <c r="BA150" s="649"/>
      <c r="BB150" s="649"/>
    </row>
    <row r="151" spans="1:54" s="142" customFormat="1" x14ac:dyDescent="0.2">
      <c r="A151" s="649"/>
      <c r="B151" s="649"/>
      <c r="J151" s="649"/>
      <c r="K151" s="649"/>
      <c r="L151" s="649"/>
      <c r="M151" s="649"/>
      <c r="N151" s="649"/>
      <c r="O151" s="649"/>
      <c r="P151" s="649"/>
      <c r="Q151" s="649"/>
      <c r="R151" s="649"/>
      <c r="S151" s="649"/>
      <c r="T151" s="649"/>
      <c r="U151" s="649"/>
      <c r="V151" s="649"/>
      <c r="W151" s="649"/>
      <c r="X151" s="649"/>
      <c r="Y151" s="649"/>
      <c r="Z151" s="649"/>
      <c r="AA151" s="649"/>
      <c r="AB151" s="649"/>
      <c r="AC151" s="649"/>
      <c r="AD151" s="649"/>
      <c r="AE151" s="649"/>
      <c r="AF151" s="649"/>
      <c r="AG151" s="649"/>
      <c r="AH151" s="649"/>
      <c r="AI151" s="649"/>
      <c r="AJ151" s="649"/>
      <c r="AK151" s="649"/>
      <c r="AL151" s="649"/>
      <c r="AM151" s="649"/>
      <c r="AN151" s="649"/>
      <c r="AO151" s="649"/>
      <c r="AP151" s="649"/>
      <c r="AQ151" s="649"/>
      <c r="AR151" s="649"/>
      <c r="AS151" s="649"/>
      <c r="AT151" s="649"/>
      <c r="AU151" s="649"/>
      <c r="AV151" s="649"/>
      <c r="AW151" s="649"/>
      <c r="AX151" s="649"/>
      <c r="AY151" s="649"/>
      <c r="AZ151" s="649"/>
      <c r="BA151" s="649"/>
      <c r="BB151" s="649"/>
    </row>
    <row r="152" spans="1:54" s="142" customFormat="1" x14ac:dyDescent="0.2">
      <c r="A152" s="649"/>
      <c r="B152" s="649"/>
      <c r="J152" s="649"/>
      <c r="K152" s="649"/>
      <c r="L152" s="649"/>
      <c r="M152" s="649"/>
      <c r="N152" s="649"/>
      <c r="O152" s="649"/>
      <c r="P152" s="649"/>
      <c r="Q152" s="649"/>
      <c r="R152" s="649"/>
      <c r="S152" s="649"/>
      <c r="T152" s="649"/>
      <c r="U152" s="649"/>
      <c r="V152" s="649"/>
      <c r="W152" s="649"/>
      <c r="X152" s="649"/>
      <c r="Y152" s="649"/>
      <c r="Z152" s="649"/>
      <c r="AA152" s="649"/>
      <c r="AB152" s="649"/>
      <c r="AC152" s="649"/>
      <c r="AD152" s="649"/>
      <c r="AE152" s="649"/>
      <c r="AF152" s="649"/>
      <c r="AG152" s="649"/>
      <c r="AH152" s="649"/>
      <c r="AI152" s="649"/>
      <c r="AJ152" s="649"/>
      <c r="AK152" s="649"/>
      <c r="AL152" s="649"/>
      <c r="AM152" s="649"/>
      <c r="AN152" s="649"/>
      <c r="AO152" s="649"/>
      <c r="AP152" s="649"/>
      <c r="AQ152" s="649"/>
      <c r="AR152" s="649"/>
      <c r="AS152" s="649"/>
      <c r="AT152" s="649"/>
      <c r="AU152" s="649"/>
      <c r="AV152" s="649"/>
      <c r="AW152" s="649"/>
      <c r="AX152" s="649"/>
      <c r="AY152" s="649"/>
      <c r="AZ152" s="649"/>
      <c r="BA152" s="649"/>
      <c r="BB152" s="649"/>
    </row>
    <row r="153" spans="1:54" s="142" customFormat="1" x14ac:dyDescent="0.2">
      <c r="A153" s="649"/>
      <c r="B153" s="649"/>
      <c r="J153" s="649"/>
      <c r="K153" s="649"/>
      <c r="L153" s="649"/>
      <c r="M153" s="649"/>
      <c r="N153" s="649"/>
      <c r="O153" s="649"/>
      <c r="P153" s="649"/>
      <c r="Q153" s="649"/>
      <c r="R153" s="649"/>
      <c r="S153" s="649"/>
      <c r="T153" s="649"/>
      <c r="U153" s="649"/>
      <c r="V153" s="649"/>
      <c r="W153" s="649"/>
      <c r="X153" s="649"/>
      <c r="Y153" s="649"/>
      <c r="Z153" s="649"/>
      <c r="AA153" s="649"/>
      <c r="AB153" s="649"/>
      <c r="AC153" s="649"/>
      <c r="AD153" s="649"/>
      <c r="AE153" s="649"/>
      <c r="AF153" s="649"/>
      <c r="AG153" s="649"/>
      <c r="AH153" s="649"/>
      <c r="AI153" s="649"/>
      <c r="AJ153" s="649"/>
      <c r="AK153" s="649"/>
      <c r="AL153" s="649"/>
      <c r="AM153" s="649"/>
      <c r="AN153" s="649"/>
      <c r="AO153" s="649"/>
      <c r="AP153" s="649"/>
      <c r="AQ153" s="649"/>
      <c r="AR153" s="649"/>
      <c r="AS153" s="649"/>
      <c r="AT153" s="649"/>
      <c r="AU153" s="649"/>
      <c r="AV153" s="649"/>
      <c r="AW153" s="649"/>
      <c r="AX153" s="649"/>
      <c r="AY153" s="649"/>
      <c r="AZ153" s="649"/>
      <c r="BA153" s="649"/>
      <c r="BB153" s="649"/>
    </row>
    <row r="154" spans="1:54" s="142" customFormat="1" x14ac:dyDescent="0.2">
      <c r="A154" s="649"/>
      <c r="B154" s="649"/>
      <c r="J154" s="649"/>
      <c r="K154" s="649"/>
      <c r="L154" s="649"/>
      <c r="M154" s="649"/>
      <c r="N154" s="649"/>
      <c r="O154" s="649"/>
      <c r="P154" s="649"/>
      <c r="Q154" s="649"/>
      <c r="R154" s="649"/>
      <c r="S154" s="649"/>
      <c r="T154" s="649"/>
      <c r="U154" s="649"/>
      <c r="V154" s="649"/>
      <c r="W154" s="649"/>
      <c r="X154" s="649"/>
      <c r="Y154" s="649"/>
      <c r="Z154" s="649"/>
      <c r="AA154" s="649"/>
      <c r="AB154" s="649"/>
      <c r="AC154" s="649"/>
      <c r="AD154" s="649"/>
      <c r="AE154" s="649"/>
      <c r="AF154" s="649"/>
      <c r="AG154" s="649"/>
      <c r="AH154" s="649"/>
      <c r="AI154" s="649"/>
      <c r="AJ154" s="649"/>
      <c r="AK154" s="649"/>
      <c r="AL154" s="649"/>
      <c r="AM154" s="649"/>
      <c r="AN154" s="649"/>
      <c r="AO154" s="649"/>
      <c r="AP154" s="649"/>
      <c r="AQ154" s="649"/>
      <c r="AR154" s="649"/>
      <c r="AS154" s="649"/>
      <c r="AT154" s="649"/>
      <c r="AU154" s="649"/>
      <c r="AV154" s="649"/>
      <c r="AW154" s="649"/>
      <c r="AX154" s="649"/>
      <c r="AY154" s="649"/>
      <c r="AZ154" s="649"/>
      <c r="BA154" s="649"/>
      <c r="BB154" s="649"/>
    </row>
    <row r="155" spans="1:54" s="142" customFormat="1" x14ac:dyDescent="0.2">
      <c r="A155" s="649"/>
      <c r="B155" s="649"/>
      <c r="J155" s="649"/>
      <c r="K155" s="649"/>
      <c r="L155" s="649"/>
      <c r="M155" s="649"/>
      <c r="N155" s="649"/>
      <c r="O155" s="649"/>
      <c r="P155" s="649"/>
      <c r="Q155" s="649"/>
      <c r="R155" s="649"/>
      <c r="S155" s="649"/>
      <c r="T155" s="649"/>
      <c r="U155" s="649"/>
      <c r="V155" s="649"/>
      <c r="W155" s="649"/>
      <c r="X155" s="649"/>
      <c r="Y155" s="649"/>
      <c r="Z155" s="649"/>
      <c r="AA155" s="649"/>
      <c r="AB155" s="649"/>
      <c r="AC155" s="649"/>
      <c r="AD155" s="649"/>
      <c r="AE155" s="649"/>
      <c r="AF155" s="649"/>
      <c r="AG155" s="649"/>
      <c r="AH155" s="649"/>
      <c r="AI155" s="649"/>
      <c r="AJ155" s="649"/>
      <c r="AK155" s="649"/>
      <c r="AL155" s="649"/>
      <c r="AM155" s="649"/>
      <c r="AN155" s="649"/>
      <c r="AO155" s="649"/>
      <c r="AP155" s="649"/>
      <c r="AQ155" s="649"/>
      <c r="AR155" s="649"/>
      <c r="AS155" s="649"/>
      <c r="AT155" s="649"/>
      <c r="AU155" s="649"/>
      <c r="AV155" s="649"/>
      <c r="AW155" s="649"/>
      <c r="AX155" s="649"/>
      <c r="AY155" s="649"/>
      <c r="AZ155" s="649"/>
      <c r="BA155" s="649"/>
      <c r="BB155" s="649"/>
    </row>
    <row r="156" spans="1:54" s="142" customFormat="1" x14ac:dyDescent="0.2">
      <c r="A156" s="649"/>
      <c r="B156" s="649"/>
      <c r="J156" s="649"/>
      <c r="K156" s="649"/>
      <c r="L156" s="649"/>
      <c r="M156" s="649"/>
      <c r="N156" s="649"/>
      <c r="O156" s="649"/>
      <c r="P156" s="649"/>
      <c r="Q156" s="649"/>
      <c r="R156" s="649"/>
      <c r="S156" s="649"/>
      <c r="T156" s="649"/>
      <c r="U156" s="649"/>
      <c r="V156" s="649"/>
      <c r="W156" s="649"/>
      <c r="X156" s="649"/>
      <c r="Y156" s="649"/>
      <c r="Z156" s="649"/>
      <c r="AA156" s="649"/>
      <c r="AB156" s="649"/>
      <c r="AC156" s="649"/>
      <c r="AD156" s="649"/>
      <c r="AE156" s="649"/>
      <c r="AF156" s="649"/>
      <c r="AG156" s="649"/>
      <c r="AH156" s="649"/>
      <c r="AI156" s="649"/>
      <c r="AJ156" s="649"/>
      <c r="AK156" s="649"/>
      <c r="AL156" s="649"/>
      <c r="AM156" s="649"/>
      <c r="AN156" s="649"/>
      <c r="AO156" s="649"/>
      <c r="AP156" s="649"/>
      <c r="AQ156" s="649"/>
      <c r="AR156" s="649"/>
      <c r="AS156" s="649"/>
      <c r="AT156" s="649"/>
      <c r="AU156" s="649"/>
      <c r="AV156" s="649"/>
      <c r="AW156" s="649"/>
      <c r="AX156" s="649"/>
      <c r="AY156" s="649"/>
      <c r="AZ156" s="649"/>
      <c r="BA156" s="649"/>
      <c r="BB156" s="649"/>
    </row>
    <row r="157" spans="1:54" s="142" customFormat="1" x14ac:dyDescent="0.2">
      <c r="A157" s="649"/>
      <c r="B157" s="649"/>
      <c r="J157" s="649"/>
      <c r="K157" s="649"/>
      <c r="L157" s="649"/>
      <c r="M157" s="649"/>
      <c r="N157" s="649"/>
      <c r="O157" s="649"/>
      <c r="P157" s="649"/>
      <c r="Q157" s="649"/>
      <c r="R157" s="649"/>
      <c r="S157" s="649"/>
      <c r="T157" s="649"/>
      <c r="U157" s="649"/>
      <c r="V157" s="649"/>
      <c r="W157" s="649"/>
      <c r="X157" s="649"/>
      <c r="Y157" s="649"/>
      <c r="Z157" s="649"/>
      <c r="AA157" s="649"/>
      <c r="AB157" s="649"/>
      <c r="AC157" s="649"/>
      <c r="AD157" s="649"/>
      <c r="AE157" s="649"/>
      <c r="AF157" s="649"/>
      <c r="AG157" s="649"/>
      <c r="AH157" s="649"/>
      <c r="AI157" s="649"/>
      <c r="AJ157" s="649"/>
      <c r="AK157" s="649"/>
      <c r="AL157" s="649"/>
      <c r="AM157" s="649"/>
      <c r="AN157" s="649"/>
      <c r="AO157" s="649"/>
      <c r="AP157" s="649"/>
      <c r="AQ157" s="649"/>
      <c r="AR157" s="649"/>
      <c r="AS157" s="649"/>
      <c r="AT157" s="649"/>
      <c r="AU157" s="649"/>
      <c r="AV157" s="649"/>
      <c r="AW157" s="649"/>
      <c r="AX157" s="649"/>
      <c r="AY157" s="649"/>
      <c r="AZ157" s="649"/>
      <c r="BA157" s="649"/>
      <c r="BB157" s="649"/>
    </row>
    <row r="158" spans="1:54" s="142" customFormat="1" x14ac:dyDescent="0.2">
      <c r="A158" s="649"/>
      <c r="B158" s="649"/>
      <c r="J158" s="649"/>
      <c r="K158" s="649"/>
      <c r="L158" s="649"/>
      <c r="M158" s="649"/>
      <c r="N158" s="649"/>
      <c r="O158" s="649"/>
      <c r="P158" s="649"/>
      <c r="Q158" s="649"/>
      <c r="R158" s="649"/>
      <c r="S158" s="649"/>
      <c r="T158" s="649"/>
      <c r="U158" s="649"/>
      <c r="V158" s="649"/>
      <c r="W158" s="649"/>
      <c r="X158" s="649"/>
      <c r="Y158" s="649"/>
      <c r="Z158" s="649"/>
      <c r="AA158" s="649"/>
      <c r="AB158" s="649"/>
      <c r="AC158" s="649"/>
      <c r="AD158" s="649"/>
      <c r="AE158" s="649"/>
      <c r="AF158" s="649"/>
      <c r="AG158" s="649"/>
      <c r="AH158" s="649"/>
      <c r="AI158" s="649"/>
      <c r="AJ158" s="649"/>
      <c r="AK158" s="649"/>
      <c r="AL158" s="649"/>
      <c r="AM158" s="649"/>
      <c r="AN158" s="649"/>
      <c r="AO158" s="649"/>
      <c r="AP158" s="649"/>
      <c r="AQ158" s="649"/>
      <c r="AR158" s="649"/>
      <c r="AS158" s="649"/>
      <c r="AT158" s="649"/>
      <c r="AU158" s="649"/>
      <c r="AV158" s="649"/>
      <c r="AW158" s="649"/>
      <c r="AX158" s="649"/>
      <c r="AY158" s="649"/>
      <c r="AZ158" s="649"/>
      <c r="BA158" s="649"/>
      <c r="BB158" s="649"/>
    </row>
    <row r="159" spans="1:54" s="142" customFormat="1" x14ac:dyDescent="0.2">
      <c r="A159" s="649"/>
      <c r="B159" s="649"/>
      <c r="J159" s="649"/>
      <c r="K159" s="649"/>
      <c r="L159" s="649"/>
      <c r="M159" s="649"/>
      <c r="N159" s="649"/>
      <c r="O159" s="649"/>
      <c r="P159" s="649"/>
      <c r="Q159" s="649"/>
      <c r="R159" s="649"/>
      <c r="S159" s="649"/>
      <c r="T159" s="649"/>
      <c r="U159" s="649"/>
      <c r="V159" s="649"/>
      <c r="W159" s="649"/>
      <c r="X159" s="649"/>
      <c r="Y159" s="649"/>
      <c r="Z159" s="649"/>
      <c r="AA159" s="649"/>
      <c r="AB159" s="649"/>
      <c r="AC159" s="649"/>
      <c r="AD159" s="649"/>
      <c r="AE159" s="649"/>
      <c r="AF159" s="649"/>
      <c r="AG159" s="649"/>
      <c r="AH159" s="649"/>
      <c r="AI159" s="649"/>
      <c r="AJ159" s="649"/>
      <c r="AK159" s="649"/>
      <c r="AL159" s="649"/>
      <c r="AM159" s="649"/>
      <c r="AN159" s="649"/>
      <c r="AO159" s="649"/>
      <c r="AP159" s="649"/>
      <c r="AQ159" s="649"/>
      <c r="AR159" s="649"/>
      <c r="AS159" s="649"/>
      <c r="AT159" s="649"/>
      <c r="AU159" s="649"/>
      <c r="AV159" s="649"/>
      <c r="AW159" s="649"/>
      <c r="AX159" s="649"/>
      <c r="AY159" s="649"/>
      <c r="AZ159" s="649"/>
      <c r="BA159" s="649"/>
      <c r="BB159" s="649"/>
    </row>
    <row r="160" spans="1:54" s="142" customFormat="1" x14ac:dyDescent="0.2">
      <c r="A160" s="649"/>
      <c r="B160" s="649"/>
      <c r="J160" s="649"/>
      <c r="K160" s="649"/>
      <c r="L160" s="649"/>
      <c r="M160" s="649"/>
      <c r="N160" s="649"/>
      <c r="O160" s="649"/>
      <c r="P160" s="649"/>
      <c r="Q160" s="649"/>
      <c r="R160" s="649"/>
      <c r="S160" s="649"/>
      <c r="T160" s="649"/>
      <c r="U160" s="649"/>
      <c r="V160" s="649"/>
      <c r="W160" s="649"/>
      <c r="X160" s="649"/>
      <c r="Y160" s="649"/>
      <c r="Z160" s="649"/>
      <c r="AA160" s="649"/>
      <c r="AB160" s="649"/>
      <c r="AC160" s="649"/>
      <c r="AD160" s="649"/>
      <c r="AE160" s="649"/>
      <c r="AF160" s="649"/>
      <c r="AG160" s="649"/>
      <c r="AH160" s="649"/>
      <c r="AI160" s="649"/>
      <c r="AJ160" s="649"/>
      <c r="AK160" s="649"/>
      <c r="AL160" s="649"/>
      <c r="AM160" s="649"/>
      <c r="AN160" s="649"/>
      <c r="AO160" s="649"/>
      <c r="AP160" s="649"/>
      <c r="AQ160" s="649"/>
      <c r="AR160" s="649"/>
      <c r="AS160" s="649"/>
      <c r="AT160" s="649"/>
      <c r="AU160" s="649"/>
      <c r="AV160" s="649"/>
      <c r="AW160" s="649"/>
      <c r="AX160" s="649"/>
      <c r="AY160" s="649"/>
      <c r="AZ160" s="649"/>
      <c r="BA160" s="649"/>
      <c r="BB160" s="649"/>
    </row>
    <row r="161" spans="1:54" s="142" customFormat="1" x14ac:dyDescent="0.2">
      <c r="A161" s="649"/>
      <c r="B161" s="649"/>
      <c r="J161" s="649"/>
      <c r="K161" s="649"/>
      <c r="L161" s="649"/>
      <c r="M161" s="649"/>
      <c r="N161" s="649"/>
      <c r="O161" s="649"/>
      <c r="P161" s="649"/>
      <c r="Q161" s="649"/>
      <c r="R161" s="649"/>
      <c r="S161" s="649"/>
      <c r="T161" s="649"/>
      <c r="U161" s="649"/>
      <c r="V161" s="649"/>
      <c r="W161" s="649"/>
      <c r="X161" s="649"/>
      <c r="Y161" s="649"/>
      <c r="Z161" s="649"/>
      <c r="AA161" s="649"/>
      <c r="AB161" s="649"/>
      <c r="AC161" s="649"/>
      <c r="AD161" s="649"/>
      <c r="AE161" s="649"/>
      <c r="AF161" s="649"/>
      <c r="AG161" s="649"/>
      <c r="AH161" s="649"/>
      <c r="AI161" s="649"/>
      <c r="AJ161" s="649"/>
      <c r="AK161" s="649"/>
      <c r="AL161" s="649"/>
      <c r="AM161" s="649"/>
      <c r="AN161" s="649"/>
      <c r="AO161" s="649"/>
      <c r="AP161" s="649"/>
      <c r="AQ161" s="649"/>
      <c r="AR161" s="649"/>
      <c r="AS161" s="649"/>
      <c r="AT161" s="649"/>
      <c r="AU161" s="649"/>
      <c r="AV161" s="649"/>
      <c r="AW161" s="649"/>
      <c r="AX161" s="649"/>
      <c r="AY161" s="649"/>
      <c r="AZ161" s="649"/>
      <c r="BA161" s="649"/>
      <c r="BB161" s="649"/>
    </row>
    <row r="162" spans="1:54" s="142" customFormat="1" x14ac:dyDescent="0.2">
      <c r="A162" s="649"/>
      <c r="B162" s="649"/>
      <c r="J162" s="649"/>
      <c r="K162" s="649"/>
      <c r="L162" s="649"/>
      <c r="M162" s="649"/>
      <c r="N162" s="649"/>
      <c r="O162" s="649"/>
      <c r="P162" s="649"/>
      <c r="Q162" s="649"/>
      <c r="R162" s="649"/>
      <c r="S162" s="649"/>
      <c r="T162" s="649"/>
      <c r="U162" s="649"/>
      <c r="V162" s="649"/>
      <c r="W162" s="649"/>
      <c r="X162" s="649"/>
      <c r="Y162" s="649"/>
      <c r="Z162" s="649"/>
      <c r="AA162" s="649"/>
      <c r="AB162" s="649"/>
      <c r="AC162" s="649"/>
      <c r="AD162" s="649"/>
      <c r="AE162" s="649"/>
      <c r="AF162" s="649"/>
      <c r="AG162" s="649"/>
      <c r="AH162" s="649"/>
      <c r="AI162" s="649"/>
      <c r="AJ162" s="649"/>
      <c r="AK162" s="649"/>
      <c r="AL162" s="649"/>
      <c r="AM162" s="649"/>
      <c r="AN162" s="649"/>
      <c r="AO162" s="649"/>
      <c r="AP162" s="649"/>
      <c r="AQ162" s="649"/>
      <c r="AR162" s="649"/>
      <c r="AS162" s="649"/>
      <c r="AT162" s="649"/>
      <c r="AU162" s="649"/>
      <c r="AV162" s="649"/>
      <c r="AW162" s="649"/>
      <c r="AX162" s="649"/>
      <c r="AY162" s="649"/>
      <c r="AZ162" s="649"/>
      <c r="BA162" s="649"/>
      <c r="BB162" s="649"/>
    </row>
    <row r="163" spans="1:54" s="142" customFormat="1" x14ac:dyDescent="0.2">
      <c r="A163" s="649"/>
      <c r="B163" s="649"/>
      <c r="J163" s="649"/>
      <c r="K163" s="649"/>
      <c r="L163" s="649"/>
      <c r="M163" s="649"/>
      <c r="N163" s="649"/>
      <c r="O163" s="649"/>
      <c r="P163" s="649"/>
      <c r="Q163" s="649"/>
      <c r="R163" s="649"/>
      <c r="S163" s="649"/>
      <c r="T163" s="649"/>
      <c r="U163" s="649"/>
      <c r="V163" s="649"/>
      <c r="W163" s="649"/>
      <c r="X163" s="649"/>
      <c r="Y163" s="649"/>
      <c r="Z163" s="649"/>
      <c r="AA163" s="649"/>
      <c r="AB163" s="649"/>
      <c r="AC163" s="649"/>
      <c r="AD163" s="649"/>
      <c r="AE163" s="649"/>
      <c r="AF163" s="649"/>
      <c r="AG163" s="649"/>
      <c r="AH163" s="649"/>
      <c r="AI163" s="649"/>
      <c r="AJ163" s="649"/>
      <c r="AK163" s="649"/>
      <c r="AL163" s="649"/>
      <c r="AM163" s="649"/>
      <c r="AN163" s="649"/>
      <c r="AO163" s="649"/>
      <c r="AP163" s="649"/>
      <c r="AQ163" s="649"/>
      <c r="AR163" s="649"/>
      <c r="AS163" s="649"/>
      <c r="AT163" s="649"/>
      <c r="AU163" s="649"/>
      <c r="AV163" s="649"/>
      <c r="AW163" s="649"/>
      <c r="AX163" s="649"/>
      <c r="AY163" s="649"/>
      <c r="AZ163" s="649"/>
      <c r="BA163" s="649"/>
      <c r="BB163" s="649"/>
    </row>
    <row r="164" spans="1:54" s="142" customFormat="1" x14ac:dyDescent="0.2">
      <c r="A164" s="649"/>
      <c r="B164" s="649"/>
      <c r="J164" s="649"/>
      <c r="K164" s="649"/>
      <c r="L164" s="649"/>
      <c r="M164" s="649"/>
      <c r="N164" s="649"/>
      <c r="O164" s="649"/>
      <c r="P164" s="649"/>
      <c r="Q164" s="649"/>
      <c r="R164" s="649"/>
      <c r="S164" s="649"/>
      <c r="T164" s="649"/>
      <c r="U164" s="649"/>
      <c r="V164" s="649"/>
      <c r="W164" s="649"/>
      <c r="X164" s="649"/>
      <c r="Y164" s="649"/>
      <c r="Z164" s="649"/>
      <c r="AA164" s="649"/>
      <c r="AB164" s="649"/>
      <c r="AC164" s="649"/>
      <c r="AD164" s="649"/>
      <c r="AE164" s="649"/>
      <c r="AF164" s="649"/>
      <c r="AG164" s="649"/>
      <c r="AH164" s="649"/>
      <c r="AI164" s="649"/>
      <c r="AJ164" s="649"/>
      <c r="AK164" s="649"/>
      <c r="AL164" s="649"/>
      <c r="AM164" s="649"/>
      <c r="AN164" s="649"/>
      <c r="AO164" s="649"/>
      <c r="AP164" s="649"/>
      <c r="AQ164" s="649"/>
      <c r="AR164" s="649"/>
      <c r="AS164" s="649"/>
      <c r="AT164" s="649"/>
      <c r="AU164" s="649"/>
      <c r="AV164" s="649"/>
      <c r="AW164" s="649"/>
      <c r="AX164" s="649"/>
      <c r="AY164" s="649"/>
      <c r="AZ164" s="649"/>
      <c r="BA164" s="649"/>
      <c r="BB164" s="649"/>
    </row>
    <row r="165" spans="1:54" s="142" customFormat="1" x14ac:dyDescent="0.2">
      <c r="A165" s="649"/>
      <c r="B165" s="649"/>
      <c r="J165" s="649"/>
      <c r="K165" s="649"/>
      <c r="L165" s="649"/>
      <c r="M165" s="649"/>
      <c r="N165" s="649"/>
      <c r="O165" s="649"/>
      <c r="P165" s="649"/>
      <c r="Q165" s="649"/>
      <c r="R165" s="649"/>
      <c r="S165" s="649"/>
      <c r="T165" s="649"/>
      <c r="U165" s="649"/>
      <c r="V165" s="649"/>
      <c r="W165" s="649"/>
      <c r="X165" s="649"/>
      <c r="Y165" s="649"/>
      <c r="Z165" s="649"/>
      <c r="AA165" s="649"/>
      <c r="AB165" s="649"/>
      <c r="AC165" s="649"/>
      <c r="AD165" s="649"/>
      <c r="AE165" s="649"/>
      <c r="AF165" s="649"/>
      <c r="AG165" s="649"/>
      <c r="AH165" s="649"/>
      <c r="AI165" s="649"/>
      <c r="AJ165" s="649"/>
      <c r="AK165" s="649"/>
      <c r="AL165" s="649"/>
      <c r="AM165" s="649"/>
      <c r="AN165" s="649"/>
      <c r="AO165" s="649"/>
      <c r="AP165" s="649"/>
      <c r="AQ165" s="649"/>
      <c r="AR165" s="649"/>
      <c r="AS165" s="649"/>
      <c r="AT165" s="649"/>
      <c r="AU165" s="649"/>
      <c r="AV165" s="649"/>
      <c r="AW165" s="649"/>
      <c r="AX165" s="649"/>
      <c r="AY165" s="649"/>
      <c r="AZ165" s="649"/>
      <c r="BA165" s="649"/>
      <c r="BB165" s="649"/>
    </row>
    <row r="166" spans="1:54" s="142" customFormat="1" x14ac:dyDescent="0.2">
      <c r="A166" s="649"/>
      <c r="B166" s="649"/>
      <c r="J166" s="649"/>
      <c r="K166" s="649"/>
      <c r="L166" s="649"/>
      <c r="M166" s="649"/>
      <c r="N166" s="649"/>
      <c r="O166" s="649"/>
      <c r="P166" s="649"/>
      <c r="Q166" s="649"/>
      <c r="R166" s="649"/>
      <c r="S166" s="649"/>
      <c r="T166" s="649"/>
      <c r="U166" s="649"/>
      <c r="V166" s="649"/>
      <c r="W166" s="649"/>
      <c r="X166" s="649"/>
      <c r="Y166" s="649"/>
      <c r="Z166" s="649"/>
      <c r="AA166" s="649"/>
      <c r="AB166" s="649"/>
      <c r="AC166" s="649"/>
      <c r="AD166" s="649"/>
      <c r="AE166" s="649"/>
      <c r="AF166" s="649"/>
      <c r="AG166" s="649"/>
      <c r="AH166" s="649"/>
      <c r="AI166" s="649"/>
      <c r="AJ166" s="649"/>
      <c r="AK166" s="649"/>
      <c r="AL166" s="649"/>
      <c r="AM166" s="649"/>
      <c r="AN166" s="649"/>
      <c r="AO166" s="649"/>
      <c r="AP166" s="649"/>
      <c r="AQ166" s="649"/>
      <c r="AR166" s="649"/>
      <c r="AS166" s="649"/>
      <c r="AT166" s="649"/>
      <c r="AU166" s="649"/>
      <c r="AV166" s="649"/>
      <c r="AW166" s="649"/>
      <c r="AX166" s="649"/>
      <c r="AY166" s="649"/>
      <c r="AZ166" s="649"/>
      <c r="BA166" s="649"/>
      <c r="BB166" s="649"/>
    </row>
    <row r="167" spans="1:54" s="142" customFormat="1" x14ac:dyDescent="0.2">
      <c r="A167" s="649"/>
      <c r="B167" s="649"/>
      <c r="J167" s="649"/>
      <c r="K167" s="649"/>
      <c r="L167" s="649"/>
      <c r="M167" s="649"/>
      <c r="N167" s="649"/>
      <c r="O167" s="649"/>
      <c r="P167" s="649"/>
      <c r="Q167" s="649"/>
      <c r="R167" s="649"/>
      <c r="S167" s="649"/>
      <c r="T167" s="649"/>
      <c r="U167" s="649"/>
      <c r="V167" s="649"/>
      <c r="W167" s="649"/>
      <c r="X167" s="649"/>
      <c r="Y167" s="649"/>
      <c r="Z167" s="649"/>
      <c r="AA167" s="649"/>
      <c r="AB167" s="649"/>
      <c r="AC167" s="649"/>
      <c r="AD167" s="649"/>
      <c r="AE167" s="649"/>
      <c r="AF167" s="649"/>
      <c r="AG167" s="649"/>
      <c r="AH167" s="649"/>
      <c r="AI167" s="649"/>
      <c r="AJ167" s="649"/>
      <c r="AK167" s="649"/>
      <c r="AL167" s="649"/>
      <c r="AM167" s="649"/>
      <c r="AN167" s="649"/>
      <c r="AO167" s="649"/>
      <c r="AP167" s="649"/>
      <c r="AQ167" s="649"/>
      <c r="AR167" s="649"/>
      <c r="AS167" s="649"/>
      <c r="AT167" s="649"/>
      <c r="AU167" s="649"/>
      <c r="AV167" s="649"/>
      <c r="AW167" s="649"/>
      <c r="AX167" s="649"/>
      <c r="AY167" s="649"/>
      <c r="AZ167" s="649"/>
      <c r="BA167" s="649"/>
      <c r="BB167" s="649"/>
    </row>
    <row r="168" spans="1:54" s="142" customFormat="1" x14ac:dyDescent="0.2">
      <c r="A168" s="649"/>
      <c r="B168" s="649"/>
      <c r="J168" s="649"/>
      <c r="K168" s="649"/>
      <c r="L168" s="649"/>
      <c r="M168" s="649"/>
      <c r="N168" s="649"/>
      <c r="O168" s="649"/>
      <c r="P168" s="649"/>
      <c r="Q168" s="649"/>
      <c r="R168" s="649"/>
      <c r="S168" s="649"/>
      <c r="T168" s="649"/>
      <c r="U168" s="649"/>
      <c r="V168" s="649"/>
      <c r="W168" s="649"/>
      <c r="X168" s="649"/>
      <c r="Y168" s="649"/>
      <c r="Z168" s="649"/>
      <c r="AA168" s="649"/>
      <c r="AB168" s="649"/>
      <c r="AC168" s="649"/>
      <c r="AD168" s="649"/>
      <c r="AE168" s="649"/>
      <c r="AF168" s="649"/>
      <c r="AG168" s="649"/>
      <c r="AH168" s="649"/>
      <c r="AI168" s="649"/>
      <c r="AJ168" s="649"/>
      <c r="AK168" s="649"/>
      <c r="AL168" s="649"/>
      <c r="AM168" s="649"/>
      <c r="AN168" s="649"/>
      <c r="AO168" s="649"/>
      <c r="AP168" s="649"/>
      <c r="AQ168" s="649"/>
      <c r="AR168" s="649"/>
      <c r="AS168" s="649"/>
      <c r="AT168" s="649"/>
      <c r="AU168" s="649"/>
      <c r="AV168" s="649"/>
      <c r="AW168" s="649"/>
      <c r="AX168" s="649"/>
      <c r="AY168" s="649"/>
      <c r="AZ168" s="649"/>
      <c r="BA168" s="649"/>
      <c r="BB168" s="649"/>
    </row>
    <row r="169" spans="1:54" s="142" customFormat="1" x14ac:dyDescent="0.2">
      <c r="A169" s="649"/>
      <c r="B169" s="649"/>
      <c r="J169" s="649"/>
      <c r="K169" s="649"/>
      <c r="L169" s="649"/>
      <c r="M169" s="649"/>
      <c r="N169" s="649"/>
      <c r="O169" s="649"/>
      <c r="P169" s="649"/>
      <c r="Q169" s="649"/>
      <c r="R169" s="649"/>
      <c r="S169" s="649"/>
      <c r="T169" s="649"/>
      <c r="U169" s="649"/>
      <c r="V169" s="649"/>
      <c r="W169" s="649"/>
      <c r="X169" s="649"/>
      <c r="Y169" s="649"/>
      <c r="Z169" s="649"/>
      <c r="AA169" s="649"/>
      <c r="AB169" s="649"/>
      <c r="AC169" s="649"/>
      <c r="AD169" s="649"/>
      <c r="AE169" s="649"/>
      <c r="AF169" s="649"/>
      <c r="AG169" s="649"/>
      <c r="AH169" s="649"/>
      <c r="AI169" s="649"/>
      <c r="AJ169" s="649"/>
      <c r="AK169" s="649"/>
      <c r="AL169" s="649"/>
      <c r="AM169" s="649"/>
      <c r="AN169" s="649"/>
      <c r="AO169" s="649"/>
      <c r="AP169" s="649"/>
      <c r="AQ169" s="649"/>
      <c r="AR169" s="649"/>
      <c r="AS169" s="649"/>
      <c r="AT169" s="649"/>
      <c r="AU169" s="649"/>
      <c r="AV169" s="649"/>
      <c r="AW169" s="649"/>
      <c r="AX169" s="649"/>
      <c r="AY169" s="649"/>
      <c r="AZ169" s="649"/>
      <c r="BA169" s="649"/>
      <c r="BB169" s="649"/>
    </row>
    <row r="170" spans="1:54" s="142" customFormat="1" x14ac:dyDescent="0.2">
      <c r="A170" s="649"/>
      <c r="B170" s="649"/>
      <c r="J170" s="649"/>
      <c r="K170" s="649"/>
      <c r="L170" s="649"/>
      <c r="M170" s="649"/>
      <c r="N170" s="649"/>
      <c r="O170" s="649"/>
      <c r="P170" s="649"/>
      <c r="Q170" s="649"/>
      <c r="R170" s="649"/>
      <c r="S170" s="649"/>
      <c r="T170" s="649"/>
      <c r="U170" s="649"/>
      <c r="V170" s="649"/>
      <c r="W170" s="649"/>
      <c r="X170" s="649"/>
      <c r="Y170" s="649"/>
      <c r="Z170" s="649"/>
      <c r="AA170" s="649"/>
      <c r="AB170" s="649"/>
      <c r="AC170" s="649"/>
      <c r="AD170" s="649"/>
      <c r="AE170" s="649"/>
      <c r="AF170" s="649"/>
      <c r="AG170" s="649"/>
      <c r="AH170" s="649"/>
      <c r="AI170" s="649"/>
      <c r="AJ170" s="649"/>
      <c r="AK170" s="649"/>
      <c r="AL170" s="649"/>
      <c r="AM170" s="649"/>
      <c r="AN170" s="649"/>
      <c r="AO170" s="649"/>
      <c r="AP170" s="649"/>
      <c r="AQ170" s="649"/>
      <c r="AR170" s="649"/>
      <c r="AS170" s="649"/>
      <c r="AT170" s="649"/>
      <c r="AU170" s="649"/>
      <c r="AV170" s="649"/>
      <c r="AW170" s="649"/>
      <c r="AX170" s="649"/>
      <c r="AY170" s="649"/>
      <c r="AZ170" s="649"/>
      <c r="BA170" s="649"/>
      <c r="BB170" s="649"/>
    </row>
    <row r="171" spans="1:54" s="142" customFormat="1" x14ac:dyDescent="0.2">
      <c r="A171" s="649"/>
      <c r="B171" s="649"/>
      <c r="J171" s="649"/>
      <c r="K171" s="649"/>
      <c r="L171" s="649"/>
      <c r="M171" s="649"/>
      <c r="N171" s="649"/>
      <c r="O171" s="649"/>
      <c r="P171" s="649"/>
      <c r="Q171" s="649"/>
      <c r="R171" s="649"/>
      <c r="S171" s="649"/>
      <c r="T171" s="649"/>
      <c r="U171" s="649"/>
      <c r="V171" s="649"/>
      <c r="W171" s="649"/>
      <c r="X171" s="649"/>
      <c r="Y171" s="649"/>
      <c r="Z171" s="649"/>
      <c r="AA171" s="649"/>
      <c r="AB171" s="649"/>
      <c r="AC171" s="649"/>
      <c r="AD171" s="649"/>
      <c r="AE171" s="649"/>
      <c r="AF171" s="649"/>
      <c r="AG171" s="649"/>
      <c r="AH171" s="649"/>
      <c r="AI171" s="649"/>
      <c r="AJ171" s="649"/>
      <c r="AK171" s="649"/>
      <c r="AL171" s="649"/>
      <c r="AM171" s="649"/>
      <c r="AN171" s="649"/>
      <c r="AO171" s="649"/>
      <c r="AP171" s="649"/>
      <c r="AQ171" s="649"/>
      <c r="AR171" s="649"/>
      <c r="AS171" s="649"/>
      <c r="AT171" s="649"/>
      <c r="AU171" s="649"/>
      <c r="AV171" s="649"/>
      <c r="AW171" s="649"/>
      <c r="AX171" s="649"/>
      <c r="AY171" s="649"/>
      <c r="AZ171" s="649"/>
      <c r="BA171" s="649"/>
      <c r="BB171" s="649"/>
    </row>
    <row r="172" spans="1:54" s="142" customFormat="1" x14ac:dyDescent="0.2">
      <c r="A172" s="649"/>
      <c r="B172" s="649"/>
      <c r="J172" s="649"/>
      <c r="K172" s="649"/>
      <c r="L172" s="649"/>
      <c r="M172" s="649"/>
      <c r="N172" s="649"/>
      <c r="O172" s="649"/>
      <c r="P172" s="649"/>
      <c r="Q172" s="649"/>
      <c r="R172" s="649"/>
      <c r="S172" s="649"/>
      <c r="T172" s="649"/>
      <c r="U172" s="649"/>
      <c r="V172" s="649"/>
      <c r="W172" s="649"/>
      <c r="X172" s="649"/>
      <c r="Y172" s="649"/>
      <c r="Z172" s="649"/>
      <c r="AA172" s="649"/>
      <c r="AB172" s="649"/>
      <c r="AC172" s="649"/>
      <c r="AD172" s="649"/>
      <c r="AE172" s="649"/>
      <c r="AF172" s="649"/>
      <c r="AG172" s="649"/>
      <c r="AH172" s="649"/>
      <c r="AI172" s="649"/>
      <c r="AJ172" s="649"/>
      <c r="AK172" s="649"/>
      <c r="AL172" s="649"/>
      <c r="AM172" s="649"/>
      <c r="AN172" s="649"/>
      <c r="AO172" s="649"/>
      <c r="AP172" s="649"/>
      <c r="AQ172" s="649"/>
      <c r="AR172" s="649"/>
      <c r="AS172" s="649"/>
      <c r="AT172" s="649"/>
      <c r="AU172" s="649"/>
      <c r="AV172" s="649"/>
      <c r="AW172" s="649"/>
      <c r="AX172" s="649"/>
      <c r="AY172" s="649"/>
      <c r="AZ172" s="649"/>
      <c r="BA172" s="649"/>
      <c r="BB172" s="649"/>
    </row>
    <row r="173" spans="1:54" s="142" customFormat="1" x14ac:dyDescent="0.2">
      <c r="A173" s="649"/>
      <c r="B173" s="649"/>
      <c r="J173" s="649"/>
      <c r="K173" s="649"/>
      <c r="L173" s="649"/>
      <c r="M173" s="649"/>
      <c r="N173" s="649"/>
      <c r="O173" s="649"/>
      <c r="P173" s="649"/>
      <c r="Q173" s="649"/>
      <c r="R173" s="649"/>
      <c r="S173" s="649"/>
      <c r="T173" s="649"/>
      <c r="U173" s="649"/>
      <c r="V173" s="649"/>
      <c r="W173" s="649"/>
      <c r="X173" s="649"/>
      <c r="Y173" s="649"/>
      <c r="Z173" s="649"/>
      <c r="AA173" s="649"/>
      <c r="AB173" s="649"/>
      <c r="AC173" s="649"/>
      <c r="AD173" s="649"/>
      <c r="AE173" s="649"/>
      <c r="AF173" s="649"/>
      <c r="AG173" s="649"/>
      <c r="AH173" s="649"/>
      <c r="AI173" s="649"/>
      <c r="AJ173" s="649"/>
      <c r="AK173" s="649"/>
      <c r="AL173" s="649"/>
      <c r="AM173" s="649"/>
      <c r="AN173" s="649"/>
      <c r="AO173" s="649"/>
      <c r="AP173" s="649"/>
      <c r="AQ173" s="649"/>
      <c r="AR173" s="649"/>
      <c r="AS173" s="649"/>
      <c r="AT173" s="649"/>
      <c r="AU173" s="649"/>
      <c r="AV173" s="649"/>
      <c r="AW173" s="649"/>
      <c r="AX173" s="649"/>
      <c r="AY173" s="649"/>
      <c r="AZ173" s="649"/>
      <c r="BA173" s="649"/>
      <c r="BB173" s="649"/>
    </row>
    <row r="174" spans="1:54" s="142" customFormat="1" x14ac:dyDescent="0.2">
      <c r="A174" s="649"/>
      <c r="B174" s="649"/>
      <c r="J174" s="649"/>
      <c r="K174" s="649"/>
      <c r="L174" s="649"/>
      <c r="M174" s="649"/>
      <c r="N174" s="649"/>
      <c r="O174" s="649"/>
      <c r="P174" s="649"/>
      <c r="Q174" s="649"/>
      <c r="R174" s="649"/>
      <c r="S174" s="649"/>
      <c r="T174" s="649"/>
      <c r="U174" s="649"/>
      <c r="V174" s="649"/>
      <c r="W174" s="649"/>
      <c r="X174" s="649"/>
      <c r="Y174" s="649"/>
      <c r="Z174" s="649"/>
      <c r="AA174" s="649"/>
      <c r="AB174" s="649"/>
      <c r="AC174" s="649"/>
      <c r="AD174" s="649"/>
      <c r="AE174" s="649"/>
      <c r="AF174" s="649"/>
      <c r="AG174" s="649"/>
      <c r="AH174" s="649"/>
      <c r="AI174" s="649"/>
      <c r="AJ174" s="649"/>
      <c r="AK174" s="649"/>
      <c r="AL174" s="649"/>
      <c r="AM174" s="649"/>
      <c r="AN174" s="649"/>
      <c r="AO174" s="649"/>
      <c r="AP174" s="649"/>
      <c r="AQ174" s="649"/>
      <c r="AR174" s="649"/>
      <c r="AS174" s="649"/>
      <c r="AT174" s="649"/>
      <c r="AU174" s="649"/>
      <c r="AV174" s="649"/>
      <c r="AW174" s="649"/>
      <c r="AX174" s="649"/>
      <c r="AY174" s="649"/>
      <c r="AZ174" s="649"/>
      <c r="BA174" s="649"/>
      <c r="BB174" s="649"/>
    </row>
    <row r="175" spans="1:54" s="142" customFormat="1" x14ac:dyDescent="0.2">
      <c r="A175" s="649"/>
      <c r="B175" s="649"/>
      <c r="J175" s="649"/>
      <c r="K175" s="649"/>
      <c r="L175" s="649"/>
      <c r="M175" s="649"/>
      <c r="N175" s="649"/>
      <c r="O175" s="649"/>
      <c r="P175" s="649"/>
      <c r="Q175" s="649"/>
      <c r="R175" s="649"/>
      <c r="S175" s="649"/>
      <c r="T175" s="649"/>
      <c r="U175" s="649"/>
      <c r="V175" s="649"/>
      <c r="W175" s="649"/>
      <c r="X175" s="649"/>
      <c r="Y175" s="649"/>
      <c r="Z175" s="649"/>
      <c r="AA175" s="649"/>
      <c r="AB175" s="649"/>
      <c r="AC175" s="649"/>
      <c r="AD175" s="649"/>
      <c r="AE175" s="649"/>
      <c r="AF175" s="649"/>
      <c r="AG175" s="649"/>
      <c r="AH175" s="649"/>
      <c r="AI175" s="649"/>
      <c r="AJ175" s="649"/>
      <c r="AK175" s="649"/>
      <c r="AL175" s="649"/>
      <c r="AM175" s="649"/>
      <c r="AN175" s="649"/>
      <c r="AO175" s="649"/>
      <c r="AP175" s="649"/>
      <c r="AQ175" s="649"/>
      <c r="AR175" s="649"/>
      <c r="AS175" s="649"/>
      <c r="AT175" s="649"/>
      <c r="AU175" s="649"/>
      <c r="AV175" s="649"/>
      <c r="AW175" s="649"/>
      <c r="AX175" s="649"/>
      <c r="AY175" s="649"/>
      <c r="AZ175" s="649"/>
      <c r="BA175" s="649"/>
      <c r="BB175" s="649"/>
    </row>
    <row r="176" spans="1:54" s="142" customFormat="1" x14ac:dyDescent="0.2">
      <c r="A176" s="649"/>
      <c r="B176" s="649"/>
      <c r="J176" s="649"/>
      <c r="K176" s="649"/>
      <c r="L176" s="649"/>
      <c r="M176" s="649"/>
      <c r="N176" s="649"/>
      <c r="O176" s="649"/>
      <c r="P176" s="649"/>
      <c r="Q176" s="649"/>
      <c r="R176" s="649"/>
      <c r="S176" s="649"/>
      <c r="T176" s="649"/>
      <c r="U176" s="649"/>
      <c r="V176" s="649"/>
      <c r="W176" s="649"/>
      <c r="X176" s="649"/>
      <c r="Y176" s="649"/>
      <c r="Z176" s="649"/>
      <c r="AA176" s="649"/>
      <c r="AB176" s="649"/>
      <c r="AC176" s="649"/>
      <c r="AD176" s="649"/>
      <c r="AE176" s="649"/>
      <c r="AF176" s="649"/>
      <c r="AG176" s="649"/>
      <c r="AH176" s="649"/>
      <c r="AI176" s="649"/>
      <c r="AJ176" s="649"/>
      <c r="AK176" s="649"/>
      <c r="AL176" s="649"/>
      <c r="AM176" s="649"/>
      <c r="AN176" s="649"/>
      <c r="AO176" s="649"/>
      <c r="AP176" s="649"/>
      <c r="AQ176" s="649"/>
      <c r="AR176" s="649"/>
      <c r="AS176" s="649"/>
      <c r="AT176" s="649"/>
      <c r="AU176" s="649"/>
      <c r="AV176" s="649"/>
      <c r="AW176" s="649"/>
      <c r="AX176" s="649"/>
      <c r="AY176" s="649"/>
      <c r="AZ176" s="649"/>
      <c r="BA176" s="649"/>
      <c r="BB176" s="649"/>
    </row>
    <row r="177" spans="1:54" s="142" customFormat="1" x14ac:dyDescent="0.2">
      <c r="A177" s="649"/>
      <c r="B177" s="649"/>
      <c r="J177" s="649"/>
      <c r="K177" s="649"/>
      <c r="L177" s="649"/>
      <c r="M177" s="649"/>
      <c r="N177" s="649"/>
      <c r="O177" s="649"/>
      <c r="P177" s="649"/>
      <c r="Q177" s="649"/>
      <c r="R177" s="649"/>
      <c r="S177" s="649"/>
      <c r="T177" s="649"/>
      <c r="U177" s="649"/>
      <c r="V177" s="649"/>
      <c r="W177" s="649"/>
      <c r="X177" s="649"/>
      <c r="Y177" s="649"/>
      <c r="Z177" s="649"/>
      <c r="AA177" s="649"/>
      <c r="AB177" s="649"/>
      <c r="AC177" s="649"/>
      <c r="AD177" s="649"/>
      <c r="AE177" s="649"/>
      <c r="AF177" s="649"/>
      <c r="AG177" s="649"/>
      <c r="AH177" s="649"/>
      <c r="AI177" s="649"/>
      <c r="AJ177" s="649"/>
      <c r="AK177" s="649"/>
      <c r="AL177" s="649"/>
      <c r="AM177" s="649"/>
      <c r="AN177" s="649"/>
      <c r="AO177" s="649"/>
      <c r="AP177" s="649"/>
      <c r="AQ177" s="649"/>
      <c r="AR177" s="649"/>
      <c r="AS177" s="649"/>
      <c r="AT177" s="649"/>
      <c r="AU177" s="649"/>
      <c r="AV177" s="649"/>
      <c r="AW177" s="649"/>
      <c r="AX177" s="649"/>
      <c r="AY177" s="649"/>
      <c r="AZ177" s="649"/>
      <c r="BA177" s="649"/>
      <c r="BB177" s="649"/>
    </row>
    <row r="178" spans="1:54" s="142" customFormat="1" x14ac:dyDescent="0.2">
      <c r="A178" s="649"/>
      <c r="B178" s="649"/>
      <c r="J178" s="649"/>
      <c r="K178" s="649"/>
      <c r="L178" s="649"/>
      <c r="M178" s="649"/>
      <c r="N178" s="649"/>
      <c r="O178" s="649"/>
      <c r="P178" s="649"/>
      <c r="Q178" s="649"/>
      <c r="R178" s="649"/>
      <c r="S178" s="649"/>
      <c r="T178" s="649"/>
      <c r="U178" s="649"/>
      <c r="V178" s="649"/>
      <c r="W178" s="649"/>
      <c r="X178" s="649"/>
      <c r="Y178" s="649"/>
      <c r="Z178" s="649"/>
      <c r="AA178" s="649"/>
      <c r="AB178" s="649"/>
      <c r="AC178" s="649"/>
      <c r="AD178" s="649"/>
      <c r="AE178" s="649"/>
      <c r="AF178" s="649"/>
      <c r="AG178" s="649"/>
      <c r="AH178" s="649"/>
      <c r="AI178" s="649"/>
      <c r="AJ178" s="649"/>
      <c r="AK178" s="649"/>
      <c r="AL178" s="649"/>
      <c r="AM178" s="649"/>
      <c r="AN178" s="649"/>
      <c r="AO178" s="649"/>
      <c r="AP178" s="649"/>
      <c r="AQ178" s="649"/>
      <c r="AR178" s="649"/>
      <c r="AS178" s="649"/>
      <c r="AT178" s="649"/>
      <c r="AU178" s="649"/>
      <c r="AV178" s="649"/>
      <c r="AW178" s="649"/>
      <c r="AX178" s="649"/>
      <c r="AY178" s="649"/>
      <c r="AZ178" s="649"/>
      <c r="BA178" s="649"/>
      <c r="BB178" s="649"/>
    </row>
    <row r="179" spans="1:54" s="142" customFormat="1" x14ac:dyDescent="0.2">
      <c r="A179" s="649"/>
      <c r="B179" s="649"/>
      <c r="J179" s="649"/>
      <c r="K179" s="649"/>
      <c r="L179" s="649"/>
      <c r="M179" s="649"/>
      <c r="N179" s="649"/>
      <c r="O179" s="649"/>
      <c r="P179" s="649"/>
      <c r="Q179" s="649"/>
      <c r="R179" s="649"/>
      <c r="S179" s="649"/>
      <c r="T179" s="649"/>
      <c r="U179" s="649"/>
      <c r="V179" s="649"/>
      <c r="W179" s="649"/>
      <c r="X179" s="649"/>
      <c r="Y179" s="649"/>
      <c r="Z179" s="649"/>
      <c r="AA179" s="649"/>
      <c r="AB179" s="649"/>
      <c r="AC179" s="649"/>
      <c r="AD179" s="649"/>
      <c r="AE179" s="649"/>
      <c r="AF179" s="649"/>
      <c r="AG179" s="649"/>
      <c r="AH179" s="649"/>
      <c r="AI179" s="649"/>
      <c r="AJ179" s="649"/>
      <c r="AK179" s="649"/>
      <c r="AL179" s="649"/>
      <c r="AM179" s="649"/>
      <c r="AN179" s="649"/>
      <c r="AO179" s="649"/>
      <c r="AP179" s="649"/>
      <c r="AQ179" s="649"/>
      <c r="AR179" s="649"/>
      <c r="AS179" s="649"/>
      <c r="AT179" s="649"/>
      <c r="AU179" s="649"/>
      <c r="AV179" s="649"/>
      <c r="AW179" s="649"/>
      <c r="AX179" s="649"/>
      <c r="AY179" s="649"/>
      <c r="AZ179" s="649"/>
      <c r="BA179" s="649"/>
      <c r="BB179" s="649"/>
    </row>
    <row r="180" spans="1:54" s="142" customFormat="1" x14ac:dyDescent="0.2">
      <c r="A180" s="649"/>
      <c r="B180" s="649"/>
      <c r="J180" s="649"/>
      <c r="K180" s="649"/>
      <c r="L180" s="649"/>
      <c r="M180" s="649"/>
      <c r="N180" s="649"/>
      <c r="O180" s="649"/>
      <c r="P180" s="649"/>
      <c r="Q180" s="649"/>
      <c r="R180" s="649"/>
      <c r="S180" s="649"/>
      <c r="T180" s="649"/>
      <c r="U180" s="649"/>
      <c r="V180" s="649"/>
      <c r="W180" s="649"/>
      <c r="X180" s="649"/>
      <c r="Y180" s="649"/>
      <c r="Z180" s="649"/>
      <c r="AA180" s="649"/>
      <c r="AB180" s="649"/>
      <c r="AC180" s="649"/>
      <c r="AD180" s="649"/>
      <c r="AE180" s="649"/>
      <c r="AF180" s="649"/>
      <c r="AG180" s="649"/>
      <c r="AH180" s="649"/>
      <c r="AI180" s="649"/>
      <c r="AJ180" s="649"/>
      <c r="AK180" s="649"/>
      <c r="AL180" s="649"/>
      <c r="AM180" s="649"/>
      <c r="AN180" s="649"/>
      <c r="AO180" s="649"/>
      <c r="AP180" s="649"/>
      <c r="AQ180" s="649"/>
      <c r="AR180" s="649"/>
      <c r="AS180" s="649"/>
      <c r="AT180" s="649"/>
      <c r="AU180" s="649"/>
      <c r="AV180" s="649"/>
      <c r="AW180" s="649"/>
      <c r="AX180" s="649"/>
      <c r="AY180" s="649"/>
      <c r="AZ180" s="649"/>
      <c r="BA180" s="649"/>
      <c r="BB180" s="649"/>
    </row>
    <row r="181" spans="1:54" s="142" customFormat="1" x14ac:dyDescent="0.2">
      <c r="A181" s="649"/>
      <c r="B181" s="649"/>
      <c r="J181" s="649"/>
      <c r="K181" s="649"/>
      <c r="L181" s="649"/>
      <c r="M181" s="649"/>
      <c r="N181" s="649"/>
      <c r="O181" s="649"/>
      <c r="P181" s="649"/>
      <c r="Q181" s="649"/>
      <c r="R181" s="649"/>
      <c r="S181" s="649"/>
      <c r="T181" s="649"/>
      <c r="U181" s="649"/>
      <c r="V181" s="649"/>
      <c r="W181" s="649"/>
      <c r="X181" s="649"/>
      <c r="Y181" s="649"/>
      <c r="Z181" s="649"/>
      <c r="AA181" s="649"/>
      <c r="AB181" s="649"/>
      <c r="AC181" s="649"/>
      <c r="AD181" s="649"/>
      <c r="AE181" s="649"/>
      <c r="AF181" s="649"/>
      <c r="AG181" s="649"/>
      <c r="AH181" s="649"/>
      <c r="AI181" s="649"/>
      <c r="AJ181" s="649"/>
      <c r="AK181" s="649"/>
      <c r="AL181" s="649"/>
      <c r="AM181" s="649"/>
      <c r="AN181" s="649"/>
      <c r="AO181" s="649"/>
      <c r="AP181" s="649"/>
      <c r="AQ181" s="649"/>
      <c r="AR181" s="649"/>
      <c r="AS181" s="649"/>
      <c r="AT181" s="649"/>
      <c r="AU181" s="649"/>
      <c r="AV181" s="649"/>
      <c r="AW181" s="649"/>
      <c r="AX181" s="649"/>
      <c r="AY181" s="649"/>
      <c r="AZ181" s="649"/>
      <c r="BA181" s="649"/>
      <c r="BB181" s="649"/>
    </row>
    <row r="182" spans="1:54" s="142" customFormat="1" x14ac:dyDescent="0.2">
      <c r="A182" s="649"/>
      <c r="B182" s="649"/>
      <c r="J182" s="649"/>
      <c r="K182" s="649"/>
      <c r="L182" s="649"/>
      <c r="M182" s="649"/>
      <c r="N182" s="649"/>
      <c r="O182" s="649"/>
      <c r="P182" s="649"/>
      <c r="Q182" s="649"/>
      <c r="R182" s="649"/>
      <c r="S182" s="649"/>
      <c r="T182" s="649"/>
      <c r="U182" s="649"/>
      <c r="V182" s="649"/>
      <c r="W182" s="649"/>
      <c r="X182" s="649"/>
      <c r="Y182" s="649"/>
      <c r="Z182" s="649"/>
      <c r="AA182" s="649"/>
      <c r="AB182" s="649"/>
      <c r="AC182" s="649"/>
      <c r="AD182" s="649"/>
      <c r="AE182" s="649"/>
      <c r="AF182" s="649"/>
      <c r="AG182" s="649"/>
      <c r="AH182" s="649"/>
      <c r="AI182" s="649"/>
      <c r="AJ182" s="649"/>
      <c r="AK182" s="649"/>
      <c r="AL182" s="649"/>
      <c r="AM182" s="649"/>
      <c r="AN182" s="649"/>
      <c r="AO182" s="649"/>
      <c r="AP182" s="649"/>
      <c r="AQ182" s="649"/>
      <c r="AR182" s="649"/>
      <c r="AS182" s="649"/>
      <c r="AT182" s="649"/>
      <c r="AU182" s="649"/>
      <c r="AV182" s="649"/>
      <c r="AW182" s="649"/>
      <c r="AX182" s="649"/>
      <c r="AY182" s="649"/>
      <c r="AZ182" s="649"/>
      <c r="BA182" s="649"/>
      <c r="BB182" s="649"/>
    </row>
    <row r="183" spans="1:54" s="142" customFormat="1" x14ac:dyDescent="0.2">
      <c r="A183" s="649"/>
      <c r="B183" s="649"/>
      <c r="J183" s="649"/>
      <c r="K183" s="649"/>
      <c r="L183" s="649"/>
      <c r="M183" s="649"/>
      <c r="N183" s="649"/>
      <c r="O183" s="649"/>
      <c r="P183" s="649"/>
      <c r="Q183" s="649"/>
      <c r="R183" s="649"/>
      <c r="S183" s="649"/>
      <c r="T183" s="649"/>
      <c r="U183" s="649"/>
      <c r="V183" s="649"/>
      <c r="W183" s="649"/>
      <c r="X183" s="649"/>
      <c r="Y183" s="649"/>
      <c r="Z183" s="649"/>
      <c r="AA183" s="649"/>
      <c r="AB183" s="649"/>
      <c r="AC183" s="649"/>
      <c r="AD183" s="649"/>
      <c r="AE183" s="649"/>
      <c r="AF183" s="649"/>
      <c r="AG183" s="649"/>
      <c r="AH183" s="649"/>
      <c r="AI183" s="649"/>
      <c r="AJ183" s="649"/>
      <c r="AK183" s="649"/>
      <c r="AL183" s="649"/>
      <c r="AM183" s="649"/>
      <c r="AN183" s="649"/>
      <c r="AO183" s="649"/>
      <c r="AP183" s="649"/>
      <c r="AQ183" s="649"/>
      <c r="AR183" s="649"/>
      <c r="AS183" s="649"/>
      <c r="AT183" s="649"/>
      <c r="AU183" s="649"/>
      <c r="AV183" s="649"/>
      <c r="AW183" s="649"/>
      <c r="AX183" s="649"/>
      <c r="AY183" s="649"/>
      <c r="AZ183" s="649"/>
      <c r="BA183" s="649"/>
      <c r="BB183" s="649"/>
    </row>
    <row r="184" spans="1:54" s="142" customFormat="1" x14ac:dyDescent="0.2">
      <c r="A184" s="649"/>
      <c r="B184" s="649"/>
      <c r="J184" s="649"/>
      <c r="K184" s="649"/>
      <c r="L184" s="649"/>
      <c r="M184" s="649"/>
      <c r="N184" s="649"/>
      <c r="O184" s="649"/>
      <c r="P184" s="649"/>
      <c r="Q184" s="649"/>
      <c r="R184" s="649"/>
      <c r="S184" s="649"/>
      <c r="T184" s="649"/>
      <c r="U184" s="649"/>
      <c r="V184" s="649"/>
      <c r="W184" s="649"/>
      <c r="X184" s="649"/>
      <c r="Y184" s="649"/>
      <c r="Z184" s="649"/>
      <c r="AA184" s="649"/>
      <c r="AB184" s="649"/>
      <c r="AC184" s="649"/>
      <c r="AD184" s="649"/>
      <c r="AE184" s="649"/>
      <c r="AF184" s="649"/>
      <c r="AG184" s="649"/>
      <c r="AH184" s="649"/>
      <c r="AI184" s="649"/>
      <c r="AJ184" s="649"/>
      <c r="AK184" s="649"/>
      <c r="AL184" s="649"/>
      <c r="AM184" s="649"/>
      <c r="AN184" s="649"/>
      <c r="AO184" s="649"/>
      <c r="AP184" s="649"/>
      <c r="AQ184" s="649"/>
      <c r="AR184" s="649"/>
      <c r="AS184" s="649"/>
      <c r="AT184" s="649"/>
      <c r="AU184" s="649"/>
      <c r="AV184" s="649"/>
      <c r="AW184" s="649"/>
      <c r="AX184" s="649"/>
      <c r="AY184" s="649"/>
      <c r="AZ184" s="649"/>
      <c r="BA184" s="649"/>
      <c r="BB184" s="649"/>
    </row>
    <row r="185" spans="1:54" s="142" customFormat="1" x14ac:dyDescent="0.2">
      <c r="A185" s="649"/>
      <c r="B185" s="649"/>
      <c r="J185" s="649"/>
      <c r="K185" s="649"/>
      <c r="L185" s="649"/>
      <c r="M185" s="649"/>
      <c r="N185" s="649"/>
      <c r="O185" s="649"/>
      <c r="P185" s="649"/>
      <c r="Q185" s="649"/>
      <c r="R185" s="649"/>
      <c r="S185" s="649"/>
      <c r="T185" s="649"/>
      <c r="U185" s="649"/>
      <c r="V185" s="649"/>
      <c r="W185" s="649"/>
      <c r="X185" s="649"/>
      <c r="Y185" s="649"/>
      <c r="Z185" s="649"/>
      <c r="AA185" s="649"/>
      <c r="AB185" s="649"/>
      <c r="AC185" s="649"/>
      <c r="AD185" s="649"/>
      <c r="AE185" s="649"/>
      <c r="AF185" s="649"/>
      <c r="AG185" s="649"/>
      <c r="AH185" s="649"/>
      <c r="AI185" s="649"/>
      <c r="AJ185" s="649"/>
      <c r="AK185" s="649"/>
      <c r="AL185" s="649"/>
      <c r="AM185" s="649"/>
      <c r="AN185" s="649"/>
      <c r="AO185" s="649"/>
      <c r="AP185" s="649"/>
      <c r="AQ185" s="649"/>
      <c r="AR185" s="649"/>
      <c r="AS185" s="649"/>
      <c r="AT185" s="649"/>
      <c r="AU185" s="649"/>
      <c r="AV185" s="649"/>
      <c r="AW185" s="649"/>
      <c r="AX185" s="649"/>
      <c r="AY185" s="649"/>
      <c r="AZ185" s="649"/>
      <c r="BA185" s="649"/>
      <c r="BB185" s="649"/>
    </row>
    <row r="186" spans="1:54" s="142" customFormat="1" x14ac:dyDescent="0.2">
      <c r="A186" s="649"/>
      <c r="B186" s="649"/>
      <c r="J186" s="649"/>
      <c r="K186" s="649"/>
      <c r="L186" s="649"/>
      <c r="M186" s="649"/>
      <c r="N186" s="649"/>
      <c r="O186" s="649"/>
      <c r="P186" s="649"/>
      <c r="Q186" s="649"/>
      <c r="R186" s="649"/>
      <c r="S186" s="649"/>
      <c r="T186" s="649"/>
      <c r="U186" s="649"/>
      <c r="V186" s="649"/>
      <c r="W186" s="649"/>
      <c r="X186" s="649"/>
      <c r="Y186" s="649"/>
      <c r="Z186" s="649"/>
      <c r="AA186" s="649"/>
      <c r="AB186" s="649"/>
      <c r="AC186" s="649"/>
      <c r="AD186" s="649"/>
      <c r="AE186" s="649"/>
      <c r="AF186" s="649"/>
      <c r="AG186" s="649"/>
      <c r="AH186" s="649"/>
      <c r="AI186" s="649"/>
      <c r="AJ186" s="649"/>
      <c r="AK186" s="649"/>
      <c r="AL186" s="649"/>
      <c r="AM186" s="649"/>
      <c r="AN186" s="649"/>
      <c r="AO186" s="649"/>
      <c r="AP186" s="649"/>
      <c r="AQ186" s="649"/>
      <c r="AR186" s="649"/>
      <c r="AS186" s="649"/>
      <c r="AT186" s="649"/>
      <c r="AU186" s="649"/>
      <c r="AV186" s="649"/>
      <c r="AW186" s="649"/>
      <c r="AX186" s="649"/>
      <c r="AY186" s="649"/>
      <c r="AZ186" s="649"/>
      <c r="BA186" s="649"/>
      <c r="BB186" s="649"/>
    </row>
    <row r="187" spans="1:54" s="142" customFormat="1" x14ac:dyDescent="0.2">
      <c r="A187" s="649"/>
      <c r="B187" s="649"/>
      <c r="J187" s="649"/>
      <c r="K187" s="649"/>
      <c r="L187" s="649"/>
      <c r="M187" s="649"/>
      <c r="N187" s="649"/>
      <c r="O187" s="649"/>
      <c r="P187" s="649"/>
      <c r="Q187" s="649"/>
      <c r="R187" s="649"/>
      <c r="S187" s="649"/>
      <c r="T187" s="649"/>
      <c r="U187" s="649"/>
      <c r="V187" s="649"/>
      <c r="W187" s="649"/>
      <c r="X187" s="649"/>
      <c r="Y187" s="649"/>
      <c r="Z187" s="649"/>
      <c r="AA187" s="649"/>
      <c r="AB187" s="649"/>
      <c r="AC187" s="649"/>
      <c r="AD187" s="649"/>
      <c r="AE187" s="649"/>
      <c r="AF187" s="649"/>
      <c r="AG187" s="649"/>
      <c r="AH187" s="649"/>
      <c r="AI187" s="649"/>
      <c r="AJ187" s="649"/>
      <c r="AK187" s="649"/>
      <c r="AL187" s="649"/>
      <c r="AM187" s="649"/>
      <c r="AN187" s="649"/>
      <c r="AO187" s="649"/>
      <c r="AP187" s="649"/>
      <c r="AQ187" s="649"/>
      <c r="AR187" s="649"/>
      <c r="AS187" s="649"/>
      <c r="AT187" s="649"/>
      <c r="AU187" s="649"/>
      <c r="AV187" s="649"/>
      <c r="AW187" s="649"/>
      <c r="AX187" s="649"/>
      <c r="AY187" s="649"/>
      <c r="AZ187" s="649"/>
      <c r="BA187" s="649"/>
      <c r="BB187" s="649"/>
    </row>
    <row r="188" spans="1:54" s="142" customFormat="1" x14ac:dyDescent="0.2">
      <c r="A188" s="649"/>
      <c r="B188" s="649"/>
      <c r="J188" s="649"/>
      <c r="K188" s="649"/>
      <c r="L188" s="649"/>
      <c r="M188" s="649"/>
      <c r="N188" s="649"/>
      <c r="O188" s="649"/>
      <c r="P188" s="649"/>
      <c r="Q188" s="649"/>
      <c r="R188" s="649"/>
      <c r="S188" s="649"/>
      <c r="T188" s="649"/>
      <c r="U188" s="649"/>
      <c r="V188" s="649"/>
      <c r="W188" s="649"/>
      <c r="X188" s="649"/>
      <c r="Y188" s="649"/>
      <c r="Z188" s="649"/>
      <c r="AA188" s="649"/>
      <c r="AB188" s="649"/>
      <c r="AC188" s="649"/>
      <c r="AD188" s="649"/>
      <c r="AE188" s="649"/>
      <c r="AF188" s="649"/>
      <c r="AG188" s="649"/>
      <c r="AH188" s="649"/>
      <c r="AI188" s="649"/>
      <c r="AJ188" s="649"/>
      <c r="AK188" s="649"/>
      <c r="AL188" s="649"/>
      <c r="AM188" s="649"/>
      <c r="AN188" s="649"/>
      <c r="AO188" s="649"/>
      <c r="AP188" s="649"/>
      <c r="AQ188" s="649"/>
      <c r="AR188" s="649"/>
      <c r="AS188" s="649"/>
      <c r="AT188" s="649"/>
      <c r="AU188" s="649"/>
      <c r="AV188" s="649"/>
      <c r="AW188" s="649"/>
      <c r="AX188" s="649"/>
      <c r="AY188" s="649"/>
      <c r="AZ188" s="649"/>
      <c r="BA188" s="649"/>
      <c r="BB188" s="649"/>
    </row>
    <row r="189" spans="1:54" s="142" customFormat="1" x14ac:dyDescent="0.2">
      <c r="A189" s="649"/>
      <c r="B189" s="649"/>
      <c r="J189" s="649"/>
      <c r="K189" s="649"/>
      <c r="L189" s="649"/>
      <c r="M189" s="649"/>
      <c r="N189" s="649"/>
      <c r="O189" s="649"/>
      <c r="P189" s="649"/>
      <c r="Q189" s="649"/>
      <c r="R189" s="649"/>
      <c r="S189" s="649"/>
      <c r="T189" s="649"/>
      <c r="U189" s="649"/>
      <c r="V189" s="649"/>
      <c r="W189" s="649"/>
      <c r="X189" s="649"/>
      <c r="Y189" s="649"/>
      <c r="Z189" s="649"/>
      <c r="AA189" s="649"/>
      <c r="AB189" s="649"/>
      <c r="AC189" s="649"/>
      <c r="AD189" s="649"/>
      <c r="AE189" s="649"/>
      <c r="AF189" s="649"/>
      <c r="AG189" s="649"/>
      <c r="AH189" s="649"/>
      <c r="AI189" s="649"/>
      <c r="AJ189" s="649"/>
      <c r="AK189" s="649"/>
      <c r="AL189" s="649"/>
      <c r="AM189" s="649"/>
      <c r="AN189" s="649"/>
      <c r="AO189" s="649"/>
      <c r="AP189" s="649"/>
      <c r="AQ189" s="649"/>
      <c r="AR189" s="649"/>
      <c r="AS189" s="649"/>
      <c r="AT189" s="649"/>
      <c r="AU189" s="649"/>
      <c r="AV189" s="649"/>
      <c r="AW189" s="649"/>
      <c r="AX189" s="649"/>
      <c r="AY189" s="649"/>
      <c r="AZ189" s="649"/>
      <c r="BA189" s="649"/>
      <c r="BB189" s="649"/>
    </row>
    <row r="190" spans="1:54" s="142" customFormat="1" x14ac:dyDescent="0.2">
      <c r="A190" s="649"/>
      <c r="B190" s="649"/>
      <c r="J190" s="649"/>
      <c r="K190" s="649"/>
      <c r="L190" s="649"/>
      <c r="M190" s="649"/>
      <c r="N190" s="649"/>
      <c r="O190" s="649"/>
      <c r="P190" s="649"/>
      <c r="Q190" s="649"/>
      <c r="R190" s="649"/>
      <c r="S190" s="649"/>
      <c r="T190" s="649"/>
      <c r="U190" s="649"/>
      <c r="V190" s="649"/>
      <c r="W190" s="649"/>
      <c r="X190" s="649"/>
      <c r="Y190" s="649"/>
      <c r="Z190" s="649"/>
      <c r="AA190" s="649"/>
      <c r="AB190" s="649"/>
      <c r="AC190" s="649"/>
      <c r="AD190" s="649"/>
      <c r="AE190" s="649"/>
      <c r="AF190" s="649"/>
      <c r="AG190" s="649"/>
      <c r="AH190" s="649"/>
      <c r="AI190" s="649"/>
      <c r="AJ190" s="649"/>
      <c r="AK190" s="649"/>
      <c r="AL190" s="649"/>
      <c r="AM190" s="649"/>
      <c r="AN190" s="649"/>
      <c r="AO190" s="649"/>
      <c r="AP190" s="649"/>
      <c r="AQ190" s="649"/>
      <c r="AR190" s="649"/>
      <c r="AS190" s="649"/>
      <c r="AT190" s="649"/>
      <c r="AU190" s="649"/>
      <c r="AV190" s="649"/>
      <c r="AW190" s="649"/>
      <c r="AX190" s="649"/>
      <c r="AY190" s="649"/>
      <c r="AZ190" s="649"/>
      <c r="BA190" s="649"/>
      <c r="BB190" s="649"/>
    </row>
    <row r="191" spans="1:54" s="142" customFormat="1" x14ac:dyDescent="0.2">
      <c r="A191" s="649"/>
      <c r="B191" s="649"/>
      <c r="J191" s="649"/>
      <c r="K191" s="649"/>
      <c r="L191" s="649"/>
      <c r="M191" s="649"/>
      <c r="N191" s="649"/>
      <c r="O191" s="649"/>
      <c r="P191" s="649"/>
      <c r="Q191" s="649"/>
      <c r="R191" s="649"/>
      <c r="S191" s="649"/>
      <c r="T191" s="649"/>
      <c r="U191" s="649"/>
      <c r="V191" s="649"/>
      <c r="W191" s="649"/>
      <c r="X191" s="649"/>
      <c r="Y191" s="649"/>
      <c r="Z191" s="649"/>
      <c r="AA191" s="649"/>
      <c r="AB191" s="649"/>
      <c r="AC191" s="649"/>
      <c r="AD191" s="649"/>
      <c r="AE191" s="649"/>
      <c r="AF191" s="649"/>
      <c r="AG191" s="649"/>
      <c r="AH191" s="649"/>
      <c r="AI191" s="649"/>
      <c r="AJ191" s="649"/>
      <c r="AK191" s="649"/>
      <c r="AL191" s="649"/>
      <c r="AM191" s="649"/>
      <c r="AN191" s="649"/>
      <c r="AO191" s="649"/>
      <c r="AP191" s="649"/>
      <c r="AQ191" s="649"/>
      <c r="AR191" s="649"/>
      <c r="AS191" s="649"/>
      <c r="AT191" s="649"/>
      <c r="AU191" s="649"/>
      <c r="AV191" s="649"/>
      <c r="AW191" s="649"/>
      <c r="AX191" s="649"/>
      <c r="AY191" s="649"/>
      <c r="AZ191" s="649"/>
      <c r="BA191" s="649"/>
      <c r="BB191" s="649"/>
    </row>
    <row r="192" spans="1:54" s="142" customFormat="1" x14ac:dyDescent="0.2">
      <c r="A192" s="649"/>
      <c r="B192" s="649"/>
      <c r="J192" s="649"/>
      <c r="K192" s="649"/>
      <c r="L192" s="649"/>
      <c r="M192" s="649"/>
      <c r="N192" s="649"/>
      <c r="O192" s="649"/>
      <c r="P192" s="649"/>
      <c r="Q192" s="649"/>
      <c r="R192" s="649"/>
      <c r="S192" s="649"/>
      <c r="T192" s="649"/>
      <c r="U192" s="649"/>
      <c r="V192" s="649"/>
      <c r="W192" s="649"/>
      <c r="X192" s="649"/>
      <c r="Y192" s="649"/>
      <c r="Z192" s="649"/>
      <c r="AA192" s="649"/>
      <c r="AB192" s="649"/>
      <c r="AC192" s="649"/>
      <c r="AD192" s="649"/>
      <c r="AE192" s="649"/>
      <c r="AF192" s="649"/>
      <c r="AG192" s="649"/>
      <c r="AH192" s="649"/>
      <c r="AI192" s="649"/>
      <c r="AJ192" s="649"/>
      <c r="AK192" s="649"/>
      <c r="AL192" s="649"/>
      <c r="AM192" s="649"/>
      <c r="AN192" s="649"/>
      <c r="AO192" s="649"/>
      <c r="AP192" s="649"/>
      <c r="AQ192" s="649"/>
      <c r="AR192" s="649"/>
      <c r="AS192" s="649"/>
      <c r="AT192" s="649"/>
      <c r="AU192" s="649"/>
      <c r="AV192" s="649"/>
      <c r="AW192" s="649"/>
      <c r="AX192" s="649"/>
      <c r="AY192" s="649"/>
      <c r="AZ192" s="649"/>
      <c r="BA192" s="649"/>
      <c r="BB192" s="649"/>
    </row>
    <row r="193" spans="1:54" s="142" customFormat="1" x14ac:dyDescent="0.2">
      <c r="A193" s="649"/>
      <c r="B193" s="649"/>
      <c r="J193" s="649"/>
      <c r="K193" s="649"/>
      <c r="L193" s="649"/>
      <c r="M193" s="649"/>
      <c r="N193" s="649"/>
      <c r="O193" s="649"/>
      <c r="P193" s="649"/>
      <c r="Q193" s="649"/>
      <c r="R193" s="649"/>
      <c r="S193" s="649"/>
      <c r="T193" s="649"/>
      <c r="U193" s="649"/>
      <c r="V193" s="649"/>
      <c r="W193" s="649"/>
      <c r="X193" s="649"/>
      <c r="Y193" s="649"/>
      <c r="Z193" s="649"/>
      <c r="AA193" s="649"/>
      <c r="AB193" s="649"/>
      <c r="AC193" s="649"/>
      <c r="AD193" s="649"/>
      <c r="AE193" s="649"/>
      <c r="AF193" s="649"/>
      <c r="AG193" s="649"/>
      <c r="AH193" s="649"/>
      <c r="AI193" s="649"/>
      <c r="AJ193" s="649"/>
      <c r="AK193" s="649"/>
      <c r="AL193" s="649"/>
      <c r="AM193" s="649"/>
      <c r="AN193" s="649"/>
      <c r="AO193" s="649"/>
      <c r="AP193" s="649"/>
      <c r="AQ193" s="649"/>
      <c r="AR193" s="649"/>
      <c r="AS193" s="649"/>
      <c r="AT193" s="649"/>
      <c r="AU193" s="649"/>
      <c r="AV193" s="649"/>
      <c r="AW193" s="649"/>
      <c r="AX193" s="649"/>
      <c r="AY193" s="649"/>
      <c r="AZ193" s="649"/>
      <c r="BA193" s="649"/>
      <c r="BB193" s="649"/>
    </row>
    <row r="194" spans="1:54" s="142" customFormat="1" x14ac:dyDescent="0.2">
      <c r="A194" s="649"/>
      <c r="B194" s="649"/>
      <c r="J194" s="649"/>
      <c r="K194" s="649"/>
      <c r="L194" s="649"/>
      <c r="M194" s="649"/>
      <c r="N194" s="649"/>
      <c r="O194" s="649"/>
      <c r="P194" s="649"/>
      <c r="Q194" s="649"/>
      <c r="R194" s="649"/>
      <c r="S194" s="649"/>
      <c r="T194" s="649"/>
      <c r="U194" s="649"/>
      <c r="V194" s="649"/>
      <c r="W194" s="649"/>
      <c r="X194" s="649"/>
      <c r="Y194" s="649"/>
      <c r="Z194" s="649"/>
      <c r="AA194" s="649"/>
      <c r="AB194" s="649"/>
      <c r="AC194" s="649"/>
      <c r="AD194" s="649"/>
      <c r="AE194" s="649"/>
      <c r="AF194" s="649"/>
      <c r="AG194" s="649"/>
      <c r="AH194" s="649"/>
      <c r="AI194" s="649"/>
      <c r="AJ194" s="649"/>
      <c r="AK194" s="649"/>
      <c r="AL194" s="649"/>
      <c r="AM194" s="649"/>
      <c r="AN194" s="649"/>
      <c r="AO194" s="649"/>
      <c r="AP194" s="649"/>
      <c r="AQ194" s="649"/>
      <c r="AR194" s="649"/>
      <c r="AS194" s="649"/>
      <c r="AT194" s="649"/>
      <c r="AU194" s="649"/>
      <c r="AV194" s="649"/>
      <c r="AW194" s="649"/>
      <c r="AX194" s="649"/>
      <c r="AY194" s="649"/>
      <c r="AZ194" s="649"/>
      <c r="BA194" s="649"/>
      <c r="BB194" s="649"/>
    </row>
    <row r="195" spans="1:54" s="142" customFormat="1" x14ac:dyDescent="0.2">
      <c r="A195" s="649"/>
      <c r="B195" s="649"/>
      <c r="J195" s="649"/>
      <c r="K195" s="649"/>
      <c r="L195" s="649"/>
      <c r="M195" s="649"/>
      <c r="N195" s="649"/>
      <c r="O195" s="649"/>
      <c r="P195" s="649"/>
      <c r="Q195" s="649"/>
      <c r="R195" s="649"/>
      <c r="S195" s="649"/>
      <c r="T195" s="649"/>
      <c r="U195" s="649"/>
      <c r="V195" s="649"/>
      <c r="W195" s="649"/>
      <c r="X195" s="649"/>
      <c r="Y195" s="649"/>
      <c r="Z195" s="649"/>
      <c r="AA195" s="649"/>
      <c r="AB195" s="649"/>
      <c r="AC195" s="649"/>
      <c r="AD195" s="649"/>
      <c r="AE195" s="649"/>
      <c r="AF195" s="649"/>
      <c r="AG195" s="649"/>
      <c r="AH195" s="649"/>
      <c r="AI195" s="649"/>
      <c r="AJ195" s="649"/>
      <c r="AK195" s="649"/>
      <c r="AL195" s="649"/>
      <c r="AM195" s="649"/>
      <c r="AN195" s="649"/>
      <c r="AO195" s="649"/>
      <c r="AP195" s="649"/>
      <c r="AQ195" s="649"/>
      <c r="AR195" s="649"/>
      <c r="AS195" s="649"/>
      <c r="AT195" s="649"/>
      <c r="AU195" s="649"/>
      <c r="AV195" s="649"/>
      <c r="AW195" s="649"/>
      <c r="AX195" s="649"/>
      <c r="AY195" s="649"/>
      <c r="AZ195" s="649"/>
      <c r="BA195" s="649"/>
      <c r="BB195" s="649"/>
    </row>
    <row r="196" spans="1:54" s="142" customFormat="1" x14ac:dyDescent="0.2">
      <c r="A196" s="649"/>
      <c r="B196" s="649"/>
      <c r="J196" s="649"/>
      <c r="K196" s="649"/>
      <c r="L196" s="649"/>
      <c r="M196" s="649"/>
      <c r="N196" s="649"/>
      <c r="O196" s="649"/>
      <c r="P196" s="649"/>
      <c r="Q196" s="649"/>
      <c r="R196" s="649"/>
      <c r="S196" s="649"/>
      <c r="T196" s="649"/>
      <c r="U196" s="649"/>
      <c r="V196" s="649"/>
      <c r="W196" s="649"/>
      <c r="X196" s="649"/>
      <c r="Y196" s="649"/>
      <c r="Z196" s="649"/>
      <c r="AA196" s="649"/>
      <c r="AB196" s="649"/>
      <c r="AC196" s="649"/>
      <c r="AD196" s="649"/>
      <c r="AE196" s="649"/>
      <c r="AF196" s="649"/>
      <c r="AG196" s="649"/>
      <c r="AH196" s="649"/>
      <c r="AI196" s="649"/>
      <c r="AJ196" s="649"/>
      <c r="AK196" s="649"/>
      <c r="AL196" s="649"/>
      <c r="AM196" s="649"/>
      <c r="AN196" s="649"/>
      <c r="AO196" s="649"/>
      <c r="AP196" s="649"/>
      <c r="AQ196" s="649"/>
      <c r="AR196" s="649"/>
      <c r="AS196" s="649"/>
      <c r="AT196" s="649"/>
      <c r="AU196" s="649"/>
      <c r="AV196" s="649"/>
      <c r="AW196" s="649"/>
      <c r="AX196" s="649"/>
      <c r="AY196" s="649"/>
      <c r="AZ196" s="649"/>
      <c r="BA196" s="649"/>
      <c r="BB196" s="649"/>
    </row>
    <row r="197" spans="1:54" s="142" customFormat="1" x14ac:dyDescent="0.2">
      <c r="A197" s="649"/>
      <c r="B197" s="649"/>
      <c r="J197" s="649"/>
      <c r="K197" s="649"/>
      <c r="L197" s="649"/>
      <c r="M197" s="649"/>
      <c r="N197" s="649"/>
      <c r="O197" s="649"/>
      <c r="P197" s="649"/>
      <c r="Q197" s="649"/>
      <c r="R197" s="649"/>
      <c r="S197" s="649"/>
      <c r="T197" s="649"/>
      <c r="U197" s="649"/>
      <c r="V197" s="649"/>
      <c r="W197" s="649"/>
      <c r="X197" s="649"/>
      <c r="Y197" s="649"/>
      <c r="Z197" s="649"/>
      <c r="AA197" s="649"/>
      <c r="AB197" s="649"/>
      <c r="AC197" s="649"/>
      <c r="AD197" s="649"/>
      <c r="AE197" s="649"/>
      <c r="AF197" s="649"/>
      <c r="AG197" s="649"/>
      <c r="AH197" s="649"/>
      <c r="AI197" s="649"/>
      <c r="AJ197" s="649"/>
      <c r="AK197" s="649"/>
      <c r="AL197" s="649"/>
      <c r="AM197" s="649"/>
      <c r="AN197" s="649"/>
      <c r="AO197" s="649"/>
      <c r="AP197" s="649"/>
      <c r="AQ197" s="649"/>
      <c r="AR197" s="649"/>
      <c r="AS197" s="649"/>
      <c r="AT197" s="649"/>
      <c r="AU197" s="649"/>
      <c r="AV197" s="649"/>
      <c r="AW197" s="649"/>
      <c r="AX197" s="649"/>
      <c r="AY197" s="649"/>
      <c r="AZ197" s="649"/>
      <c r="BA197" s="649"/>
      <c r="BB197" s="649"/>
    </row>
    <row r="198" spans="1:54" s="142" customFormat="1" x14ac:dyDescent="0.2">
      <c r="A198" s="649"/>
      <c r="B198" s="649"/>
      <c r="J198" s="649"/>
      <c r="K198" s="649"/>
      <c r="L198" s="649"/>
      <c r="M198" s="649"/>
      <c r="N198" s="649"/>
      <c r="O198" s="649"/>
      <c r="P198" s="649"/>
      <c r="Q198" s="649"/>
      <c r="R198" s="649"/>
      <c r="S198" s="649"/>
      <c r="T198" s="649"/>
      <c r="U198" s="649"/>
      <c r="V198" s="649"/>
      <c r="W198" s="649"/>
      <c r="X198" s="649"/>
      <c r="Y198" s="649"/>
      <c r="Z198" s="649"/>
      <c r="AA198" s="649"/>
      <c r="AB198" s="649"/>
      <c r="AC198" s="649"/>
      <c r="AD198" s="649"/>
      <c r="AE198" s="649"/>
      <c r="AF198" s="649"/>
      <c r="AG198" s="649"/>
      <c r="AH198" s="649"/>
      <c r="AI198" s="649"/>
      <c r="AJ198" s="649"/>
      <c r="AK198" s="649"/>
      <c r="AL198" s="649"/>
      <c r="AM198" s="649"/>
      <c r="AN198" s="649"/>
      <c r="AO198" s="649"/>
      <c r="AP198" s="649"/>
      <c r="AQ198" s="649"/>
      <c r="AR198" s="649"/>
      <c r="AS198" s="649"/>
      <c r="AT198" s="649"/>
      <c r="AU198" s="649"/>
      <c r="AV198" s="649"/>
      <c r="AW198" s="649"/>
      <c r="AX198" s="649"/>
      <c r="AY198" s="649"/>
      <c r="AZ198" s="649"/>
      <c r="BA198" s="649"/>
      <c r="BB198" s="649"/>
    </row>
    <row r="199" spans="1:54" s="142" customFormat="1" x14ac:dyDescent="0.2">
      <c r="A199" s="649"/>
      <c r="B199" s="649"/>
      <c r="J199" s="649"/>
      <c r="K199" s="649"/>
      <c r="L199" s="649"/>
      <c r="M199" s="649"/>
      <c r="N199" s="649"/>
      <c r="O199" s="649"/>
      <c r="P199" s="649"/>
      <c r="Q199" s="649"/>
      <c r="R199" s="649"/>
      <c r="S199" s="649"/>
      <c r="T199" s="649"/>
      <c r="U199" s="649"/>
      <c r="V199" s="649"/>
      <c r="W199" s="649"/>
      <c r="X199" s="649"/>
      <c r="Y199" s="649"/>
      <c r="Z199" s="649"/>
      <c r="AA199" s="649"/>
      <c r="AB199" s="649"/>
      <c r="AC199" s="649"/>
      <c r="AD199" s="649"/>
      <c r="AE199" s="649"/>
      <c r="AF199" s="649"/>
      <c r="AG199" s="649"/>
      <c r="AH199" s="649"/>
      <c r="AI199" s="649"/>
      <c r="AJ199" s="649"/>
      <c r="AK199" s="649"/>
      <c r="AL199" s="649"/>
      <c r="AM199" s="649"/>
      <c r="AN199" s="649"/>
      <c r="AO199" s="649"/>
      <c r="AP199" s="649"/>
      <c r="AQ199" s="649"/>
      <c r="AR199" s="649"/>
      <c r="AS199" s="649"/>
      <c r="AT199" s="649"/>
      <c r="AU199" s="649"/>
      <c r="AV199" s="649"/>
      <c r="AW199" s="649"/>
      <c r="AX199" s="649"/>
      <c r="AY199" s="649"/>
      <c r="AZ199" s="649"/>
      <c r="BA199" s="649"/>
      <c r="BB199" s="649"/>
    </row>
    <row r="200" spans="1:54" s="142" customFormat="1" x14ac:dyDescent="0.2">
      <c r="A200" s="649"/>
      <c r="B200" s="649"/>
      <c r="J200" s="649"/>
      <c r="K200" s="649"/>
      <c r="L200" s="649"/>
      <c r="M200" s="649"/>
      <c r="N200" s="649"/>
      <c r="O200" s="649"/>
      <c r="P200" s="649"/>
      <c r="Q200" s="649"/>
      <c r="R200" s="649"/>
      <c r="S200" s="649"/>
      <c r="T200" s="649"/>
      <c r="U200" s="649"/>
      <c r="V200" s="649"/>
      <c r="W200" s="649"/>
      <c r="X200" s="649"/>
      <c r="Y200" s="649"/>
      <c r="Z200" s="649"/>
      <c r="AA200" s="649"/>
      <c r="AB200" s="649"/>
      <c r="AC200" s="649"/>
      <c r="AD200" s="649"/>
      <c r="AE200" s="649"/>
      <c r="AF200" s="649"/>
      <c r="AG200" s="649"/>
      <c r="AH200" s="649"/>
      <c r="AI200" s="649"/>
      <c r="AJ200" s="649"/>
      <c r="AK200" s="649"/>
      <c r="AL200" s="649"/>
      <c r="AM200" s="649"/>
      <c r="AN200" s="649"/>
      <c r="AO200" s="649"/>
      <c r="AP200" s="649"/>
      <c r="AQ200" s="649"/>
      <c r="AR200" s="649"/>
      <c r="AS200" s="649"/>
      <c r="AT200" s="649"/>
      <c r="AU200" s="649"/>
      <c r="AV200" s="649"/>
      <c r="AW200" s="649"/>
      <c r="AX200" s="649"/>
      <c r="AY200" s="649"/>
      <c r="AZ200" s="649"/>
      <c r="BA200" s="649"/>
      <c r="BB200" s="649"/>
    </row>
    <row r="201" spans="1:54" s="142" customFormat="1" x14ac:dyDescent="0.2">
      <c r="A201" s="649"/>
      <c r="B201" s="649"/>
      <c r="J201" s="649"/>
      <c r="K201" s="649"/>
      <c r="L201" s="649"/>
      <c r="M201" s="649"/>
      <c r="N201" s="649"/>
      <c r="O201" s="649"/>
      <c r="P201" s="649"/>
      <c r="Q201" s="649"/>
      <c r="R201" s="649"/>
      <c r="S201" s="649"/>
      <c r="T201" s="649"/>
      <c r="U201" s="649"/>
      <c r="V201" s="649"/>
      <c r="W201" s="649"/>
      <c r="X201" s="649"/>
      <c r="Y201" s="649"/>
      <c r="Z201" s="649"/>
      <c r="AA201" s="649"/>
      <c r="AB201" s="649"/>
      <c r="AC201" s="649"/>
      <c r="AD201" s="649"/>
      <c r="AE201" s="649"/>
      <c r="AF201" s="649"/>
      <c r="AG201" s="649"/>
      <c r="AH201" s="649"/>
      <c r="AI201" s="649"/>
      <c r="AJ201" s="649"/>
      <c r="AK201" s="649"/>
      <c r="AL201" s="649"/>
      <c r="AM201" s="649"/>
      <c r="AN201" s="649"/>
      <c r="AO201" s="649"/>
      <c r="AP201" s="649"/>
      <c r="AQ201" s="649"/>
      <c r="AR201" s="649"/>
      <c r="AS201" s="649"/>
      <c r="AT201" s="649"/>
      <c r="AU201" s="649"/>
      <c r="AV201" s="649"/>
      <c r="AW201" s="649"/>
      <c r="AX201" s="649"/>
      <c r="AY201" s="649"/>
      <c r="AZ201" s="649"/>
      <c r="BA201" s="649"/>
      <c r="BB201" s="649"/>
    </row>
    <row r="202" spans="1:54" s="142" customFormat="1" x14ac:dyDescent="0.2">
      <c r="A202" s="649"/>
      <c r="B202" s="649"/>
      <c r="J202" s="649"/>
      <c r="K202" s="649"/>
      <c r="L202" s="649"/>
      <c r="M202" s="649"/>
      <c r="N202" s="649"/>
      <c r="O202" s="649"/>
      <c r="P202" s="649"/>
      <c r="Q202" s="649"/>
      <c r="R202" s="649"/>
      <c r="S202" s="649"/>
      <c r="T202" s="649"/>
      <c r="U202" s="649"/>
      <c r="V202" s="649"/>
      <c r="W202" s="649"/>
      <c r="X202" s="649"/>
      <c r="Y202" s="649"/>
      <c r="Z202" s="649"/>
      <c r="AA202" s="649"/>
      <c r="AB202" s="649"/>
      <c r="AC202" s="649"/>
      <c r="AD202" s="649"/>
      <c r="AE202" s="649"/>
      <c r="AF202" s="649"/>
      <c r="AG202" s="649"/>
      <c r="AH202" s="649"/>
      <c r="AI202" s="649"/>
      <c r="AJ202" s="649"/>
      <c r="AK202" s="649"/>
      <c r="AL202" s="649"/>
      <c r="AM202" s="649"/>
      <c r="AN202" s="649"/>
      <c r="AO202" s="649"/>
      <c r="AP202" s="649"/>
      <c r="AQ202" s="649"/>
      <c r="AR202" s="649"/>
      <c r="AS202" s="649"/>
      <c r="AT202" s="649"/>
      <c r="AU202" s="649"/>
      <c r="AV202" s="649"/>
      <c r="AW202" s="649"/>
      <c r="AX202" s="649"/>
      <c r="AY202" s="649"/>
      <c r="AZ202" s="649"/>
      <c r="BA202" s="649"/>
      <c r="BB202" s="649"/>
    </row>
    <row r="203" spans="1:54" s="142" customFormat="1" x14ac:dyDescent="0.2">
      <c r="A203" s="649"/>
      <c r="B203" s="649"/>
      <c r="J203" s="649"/>
      <c r="K203" s="649"/>
      <c r="L203" s="649"/>
      <c r="M203" s="649"/>
      <c r="N203" s="649"/>
      <c r="O203" s="649"/>
      <c r="P203" s="649"/>
      <c r="Q203" s="649"/>
      <c r="R203" s="649"/>
      <c r="S203" s="649"/>
      <c r="T203" s="649"/>
      <c r="U203" s="649"/>
      <c r="V203" s="649"/>
      <c r="W203" s="649"/>
      <c r="X203" s="649"/>
      <c r="Y203" s="649"/>
      <c r="Z203" s="649"/>
      <c r="AA203" s="649"/>
      <c r="AB203" s="649"/>
      <c r="AC203" s="649"/>
      <c r="AD203" s="649"/>
      <c r="AE203" s="649"/>
      <c r="AF203" s="649"/>
      <c r="AG203" s="649"/>
      <c r="AH203" s="649"/>
      <c r="AI203" s="649"/>
      <c r="AJ203" s="649"/>
      <c r="AK203" s="649"/>
      <c r="AL203" s="649"/>
      <c r="AM203" s="649"/>
      <c r="AN203" s="649"/>
      <c r="AO203" s="649"/>
      <c r="AP203" s="649"/>
      <c r="AQ203" s="649"/>
      <c r="AR203" s="649"/>
      <c r="AS203" s="649"/>
      <c r="AT203" s="649"/>
      <c r="AU203" s="649"/>
      <c r="AV203" s="649"/>
      <c r="AW203" s="649"/>
      <c r="AX203" s="649"/>
      <c r="AY203" s="649"/>
      <c r="AZ203" s="649"/>
      <c r="BA203" s="649"/>
      <c r="BB203" s="649"/>
    </row>
  </sheetData>
  <mergeCells count="6">
    <mergeCell ref="D26:I26"/>
    <mergeCell ref="D27:I27"/>
    <mergeCell ref="D28:I28"/>
    <mergeCell ref="C6:C7"/>
    <mergeCell ref="E6:I6"/>
    <mergeCell ref="D25:I25"/>
  </mergeCells>
  <dataValidations disablePrompts="1" count="1">
    <dataValidation type="custom" allowBlank="1" showInputMessage="1" showErrorMessage="1" sqref="C1:C2">
      <formula1>-1</formula1>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N286"/>
  <sheetViews>
    <sheetView showGridLines="0" workbookViewId="0">
      <selection activeCell="C22" sqref="C22"/>
    </sheetView>
  </sheetViews>
  <sheetFormatPr baseColWidth="10" defaultColWidth="8.83203125" defaultRowHeight="23" x14ac:dyDescent="0.25"/>
  <cols>
    <col min="1" max="1" width="10.33203125" style="241" customWidth="1"/>
    <col min="2" max="2" width="40.1640625" style="214" customWidth="1"/>
    <col min="3" max="3" width="30" style="214" customWidth="1"/>
    <col min="4" max="4" width="16.1640625" style="214" customWidth="1"/>
    <col min="5" max="5" width="38.5" style="214" customWidth="1"/>
    <col min="6" max="6" width="17" style="214" bestFit="1" customWidth="1"/>
    <col min="7" max="7" width="22.6640625" style="214" customWidth="1"/>
    <col min="8" max="8" width="13.33203125" style="214" bestFit="1" customWidth="1"/>
    <col min="9" max="9" width="16.6640625" style="214" bestFit="1" customWidth="1"/>
    <col min="10" max="10" width="20.1640625" style="241" bestFit="1" customWidth="1"/>
    <col min="11" max="11" width="11.5" style="241" bestFit="1" customWidth="1"/>
    <col min="12" max="17" width="10.33203125" style="241" customWidth="1"/>
    <col min="18" max="19" width="10.1640625" style="241" customWidth="1"/>
    <col min="20" max="27" width="8.83203125" style="241"/>
    <col min="28" max="29" width="9.1640625" style="241" customWidth="1"/>
    <col min="30" max="38" width="8.83203125" style="241"/>
    <col min="39" max="16384" width="8.83203125" style="214"/>
  </cols>
  <sheetData>
    <row r="1" spans="1:66" ht="24" x14ac:dyDescent="0.3">
      <c r="A1" s="193"/>
      <c r="B1" s="194" t="s">
        <v>93</v>
      </c>
      <c r="C1" s="195"/>
      <c r="D1" s="195"/>
      <c r="E1" s="195"/>
      <c r="F1" s="195"/>
      <c r="G1" s="195"/>
      <c r="H1" s="195"/>
      <c r="I1" s="195"/>
      <c r="J1" s="196"/>
      <c r="K1" s="196"/>
      <c r="L1" s="196"/>
      <c r="M1" s="196"/>
      <c r="N1" s="196"/>
      <c r="O1" s="193"/>
      <c r="P1" s="196"/>
      <c r="Q1" s="196"/>
      <c r="R1" s="197"/>
      <c r="S1" s="197"/>
      <c r="T1" s="197"/>
      <c r="U1" s="197"/>
      <c r="V1" s="197"/>
      <c r="W1" s="197"/>
      <c r="X1" s="197"/>
      <c r="Y1" s="197"/>
      <c r="Z1" s="197"/>
      <c r="AA1" s="197"/>
      <c r="AB1" s="197"/>
      <c r="AC1" s="197"/>
      <c r="AD1" s="197"/>
      <c r="AE1" s="197"/>
      <c r="AF1" s="197"/>
      <c r="AG1" s="197"/>
      <c r="AH1" s="197"/>
      <c r="AI1" s="197"/>
      <c r="AJ1" s="197"/>
      <c r="AK1" s="197"/>
      <c r="AL1" s="197"/>
      <c r="AM1" s="197"/>
      <c r="AN1" s="196"/>
      <c r="AO1" s="196"/>
      <c r="AP1" s="196"/>
      <c r="AQ1" s="196"/>
      <c r="AR1" s="196"/>
      <c r="AS1" s="193"/>
      <c r="AT1" s="193"/>
      <c r="AU1" s="254"/>
      <c r="AV1" s="193"/>
      <c r="AW1" s="196"/>
      <c r="AX1" s="196"/>
      <c r="AY1" s="196"/>
      <c r="AZ1" s="197"/>
      <c r="BA1" s="197"/>
      <c r="BB1" s="197"/>
      <c r="BC1" s="197"/>
      <c r="BD1" s="197"/>
      <c r="BE1" s="197"/>
      <c r="BF1" s="197"/>
      <c r="BG1" s="197"/>
      <c r="BH1" s="197"/>
      <c r="BI1" s="197"/>
      <c r="BJ1" s="197"/>
      <c r="BK1" s="197"/>
      <c r="BL1" s="197"/>
      <c r="BM1" s="197"/>
      <c r="BN1" s="197"/>
    </row>
    <row r="2" spans="1:66" s="204" customFormat="1" ht="24" x14ac:dyDescent="0.3">
      <c r="A2" s="197"/>
      <c r="B2" s="198" t="s">
        <v>59</v>
      </c>
      <c r="C2" s="199"/>
      <c r="D2" s="199"/>
      <c r="E2" s="199"/>
      <c r="F2" s="199"/>
      <c r="G2" s="199"/>
      <c r="H2" s="199"/>
      <c r="I2" s="199"/>
      <c r="J2" s="197"/>
      <c r="K2" s="197"/>
      <c r="L2" s="197"/>
      <c r="M2" s="197"/>
      <c r="N2" s="197"/>
      <c r="O2" s="197"/>
      <c r="P2" s="197"/>
      <c r="Q2" s="197"/>
      <c r="R2" s="197"/>
      <c r="S2" s="197"/>
      <c r="T2" s="197"/>
      <c r="U2" s="197"/>
      <c r="V2" s="197"/>
      <c r="W2" s="197"/>
      <c r="X2" s="197"/>
      <c r="Y2" s="197"/>
      <c r="Z2" s="197"/>
      <c r="AA2" s="197"/>
      <c r="AB2" s="197"/>
      <c r="AC2" s="197"/>
      <c r="AD2" s="197"/>
      <c r="AE2" s="197"/>
      <c r="AF2" s="197"/>
      <c r="AG2" s="197"/>
      <c r="AH2" s="197"/>
      <c r="AI2" s="197"/>
      <c r="AJ2" s="197"/>
      <c r="AK2" s="197"/>
      <c r="AL2" s="197"/>
      <c r="AM2" s="197"/>
      <c r="AN2" s="197"/>
      <c r="AO2" s="197"/>
      <c r="AP2" s="197"/>
      <c r="AQ2" s="197"/>
      <c r="AR2" s="197"/>
      <c r="AS2" s="197"/>
      <c r="AT2" s="197"/>
      <c r="AU2" s="197"/>
      <c r="AV2" s="197"/>
      <c r="AW2" s="197"/>
      <c r="AX2" s="197"/>
      <c r="AY2" s="197"/>
      <c r="AZ2" s="197"/>
      <c r="BA2" s="197"/>
      <c r="BB2" s="197"/>
      <c r="BC2" s="197"/>
      <c r="BD2" s="197"/>
      <c r="BE2" s="197"/>
      <c r="BF2" s="197"/>
      <c r="BG2" s="197"/>
      <c r="BH2" s="197"/>
      <c r="BI2" s="197"/>
      <c r="BJ2" s="197"/>
      <c r="BK2" s="197"/>
      <c r="BL2" s="197"/>
      <c r="BM2" s="197"/>
      <c r="BN2" s="197"/>
    </row>
    <row r="3" spans="1:66" s="204" customFormat="1" ht="24" x14ac:dyDescent="0.3">
      <c r="A3" s="197"/>
      <c r="B3" s="200"/>
      <c r="C3" s="199"/>
      <c r="D3" s="199"/>
      <c r="E3" s="199"/>
      <c r="F3" s="201"/>
      <c r="G3" s="199"/>
      <c r="H3" s="199"/>
      <c r="I3" s="199"/>
      <c r="J3" s="197"/>
      <c r="K3" s="197"/>
      <c r="L3" s="197"/>
      <c r="M3" s="197"/>
      <c r="N3" s="197"/>
      <c r="O3" s="197"/>
      <c r="P3" s="197"/>
      <c r="Q3" s="197"/>
      <c r="R3" s="197"/>
      <c r="S3" s="197"/>
      <c r="T3" s="197"/>
      <c r="U3" s="197"/>
      <c r="V3" s="197"/>
      <c r="W3" s="197"/>
      <c r="X3" s="197"/>
      <c r="Y3" s="197"/>
      <c r="Z3" s="197"/>
      <c r="AA3" s="197"/>
      <c r="AB3" s="197"/>
      <c r="AC3" s="197"/>
      <c r="AD3" s="197"/>
      <c r="AE3" s="197"/>
      <c r="AF3" s="197"/>
      <c r="AG3" s="197"/>
      <c r="AH3" s="197"/>
      <c r="AI3" s="197"/>
      <c r="AJ3" s="197"/>
      <c r="AK3" s="197"/>
      <c r="AL3" s="197"/>
      <c r="AM3" s="197"/>
      <c r="AN3" s="197"/>
      <c r="AO3" s="197"/>
      <c r="AP3" s="197"/>
      <c r="AQ3" s="197"/>
      <c r="AR3" s="197"/>
      <c r="AS3" s="197"/>
      <c r="AT3" s="197"/>
      <c r="AU3" s="197"/>
      <c r="AV3" s="197"/>
      <c r="AW3" s="197"/>
      <c r="AX3" s="197"/>
      <c r="AY3" s="197"/>
      <c r="AZ3" s="197"/>
      <c r="BA3" s="197"/>
      <c r="BB3" s="197"/>
      <c r="BC3" s="197"/>
      <c r="BD3" s="197"/>
      <c r="BE3" s="197"/>
      <c r="BF3" s="197"/>
      <c r="BG3" s="197"/>
      <c r="BH3" s="197"/>
      <c r="BI3" s="197"/>
      <c r="BJ3" s="197"/>
      <c r="BK3" s="197"/>
      <c r="BL3" s="197"/>
      <c r="BM3" s="197"/>
      <c r="BN3" s="197"/>
    </row>
    <row r="4" spans="1:66" s="204" customFormat="1" ht="24" x14ac:dyDescent="0.3">
      <c r="A4" s="193"/>
      <c r="B4" s="202" t="s">
        <v>60</v>
      </c>
      <c r="C4" s="199"/>
      <c r="D4" s="199"/>
      <c r="E4" s="199"/>
      <c r="F4" s="199"/>
      <c r="G4" s="199"/>
      <c r="H4" s="199"/>
      <c r="I4" s="199"/>
      <c r="J4" s="196"/>
      <c r="K4" s="196"/>
      <c r="L4" s="196"/>
      <c r="M4" s="196"/>
      <c r="N4" s="196"/>
      <c r="O4" s="193"/>
      <c r="P4" s="196"/>
      <c r="Q4" s="196"/>
      <c r="R4" s="197"/>
      <c r="S4" s="197"/>
      <c r="T4" s="197"/>
      <c r="U4" s="197"/>
      <c r="V4" s="197"/>
      <c r="W4" s="197"/>
      <c r="X4" s="197"/>
      <c r="Y4" s="197"/>
      <c r="Z4" s="197"/>
      <c r="AA4" s="197"/>
      <c r="AB4" s="197"/>
      <c r="AC4" s="197"/>
      <c r="AD4" s="197"/>
      <c r="AE4" s="197"/>
      <c r="AF4" s="197"/>
      <c r="AG4" s="197"/>
      <c r="AH4" s="197"/>
      <c r="AI4" s="197"/>
      <c r="AJ4" s="197"/>
      <c r="AK4" s="197"/>
      <c r="AL4" s="197"/>
      <c r="AM4" s="197"/>
      <c r="AN4" s="196"/>
      <c r="AO4" s="196"/>
      <c r="AP4" s="196"/>
      <c r="AQ4" s="196"/>
      <c r="AR4" s="196"/>
      <c r="AS4" s="193"/>
      <c r="AT4" s="193"/>
      <c r="AU4" s="254"/>
      <c r="AV4" s="193"/>
      <c r="AW4" s="196"/>
      <c r="AX4" s="196"/>
      <c r="AY4" s="196"/>
      <c r="AZ4" s="197"/>
      <c r="BA4" s="197"/>
      <c r="BB4" s="197"/>
      <c r="BC4" s="197"/>
      <c r="BD4" s="197"/>
      <c r="BE4" s="197"/>
      <c r="BF4" s="197"/>
      <c r="BG4" s="197"/>
      <c r="BH4" s="197"/>
      <c r="BI4" s="197"/>
      <c r="BJ4" s="197"/>
      <c r="BK4" s="197"/>
      <c r="BL4" s="197"/>
      <c r="BM4" s="197"/>
      <c r="BN4" s="197"/>
    </row>
    <row r="5" spans="1:66" s="204" customFormat="1" ht="24" x14ac:dyDescent="0.3">
      <c r="A5" s="197"/>
      <c r="B5" s="196"/>
      <c r="C5" s="196"/>
      <c r="D5" s="197"/>
      <c r="E5" s="197"/>
      <c r="F5" s="197"/>
      <c r="G5" s="197"/>
      <c r="H5" s="197"/>
      <c r="I5" s="197"/>
      <c r="J5" s="197"/>
      <c r="K5" s="197"/>
      <c r="L5" s="197"/>
      <c r="M5" s="197"/>
      <c r="N5" s="197"/>
      <c r="O5" s="197"/>
      <c r="P5" s="197"/>
      <c r="Q5" s="197"/>
      <c r="R5" s="197"/>
      <c r="S5" s="197"/>
      <c r="T5" s="197"/>
      <c r="U5" s="197"/>
      <c r="V5" s="197"/>
      <c r="W5" s="197"/>
      <c r="X5" s="197"/>
      <c r="Y5" s="197"/>
      <c r="Z5" s="197"/>
      <c r="AA5" s="197"/>
      <c r="AB5" s="197"/>
      <c r="AC5" s="197"/>
      <c r="AD5" s="197"/>
      <c r="AE5" s="197"/>
      <c r="AF5" s="197"/>
      <c r="AG5" s="197"/>
      <c r="AH5" s="197"/>
      <c r="AI5" s="197"/>
      <c r="AJ5" s="197"/>
      <c r="AK5" s="197"/>
      <c r="AL5" s="197"/>
      <c r="AM5" s="197"/>
      <c r="AN5" s="197"/>
      <c r="AO5" s="197"/>
      <c r="AP5" s="197"/>
      <c r="AQ5" s="197"/>
      <c r="AR5" s="197"/>
      <c r="AS5" s="197"/>
      <c r="AT5" s="197"/>
      <c r="AU5" s="197"/>
      <c r="AV5" s="197"/>
      <c r="AW5" s="197"/>
      <c r="AX5" s="197"/>
      <c r="AY5" s="197"/>
      <c r="AZ5" s="197"/>
      <c r="BA5" s="197"/>
      <c r="BB5" s="197"/>
      <c r="BC5" s="197"/>
      <c r="BD5" s="197"/>
      <c r="BE5" s="197"/>
      <c r="BF5" s="197"/>
      <c r="BG5" s="197"/>
      <c r="BH5" s="197"/>
      <c r="BI5" s="197"/>
      <c r="BJ5" s="197"/>
      <c r="BK5" s="197"/>
      <c r="BL5" s="197"/>
      <c r="BM5" s="197"/>
      <c r="BN5" s="197"/>
    </row>
    <row r="6" spans="1:66" s="204" customFormat="1" ht="24" x14ac:dyDescent="0.3">
      <c r="A6" s="197"/>
      <c r="B6" s="203"/>
      <c r="C6" s="203"/>
      <c r="J6" s="197"/>
      <c r="K6" s="197"/>
      <c r="L6" s="197"/>
      <c r="M6" s="197"/>
      <c r="N6" s="197"/>
      <c r="O6" s="197"/>
      <c r="P6" s="197"/>
      <c r="Q6" s="197"/>
      <c r="R6" s="197"/>
      <c r="S6" s="197"/>
      <c r="T6" s="197"/>
      <c r="U6" s="197"/>
      <c r="V6" s="197"/>
      <c r="W6" s="197"/>
      <c r="X6" s="197"/>
      <c r="Y6" s="197"/>
      <c r="Z6" s="197"/>
      <c r="AA6" s="197"/>
      <c r="AB6" s="197"/>
      <c r="AC6" s="197"/>
      <c r="AD6" s="197"/>
      <c r="AE6" s="197"/>
      <c r="AF6" s="197"/>
      <c r="AG6" s="197"/>
      <c r="AH6" s="197"/>
      <c r="AI6" s="197"/>
      <c r="AJ6" s="197"/>
      <c r="AK6" s="197"/>
      <c r="AL6" s="197"/>
      <c r="AM6" s="197"/>
      <c r="AN6" s="197"/>
      <c r="AO6" s="197"/>
      <c r="AP6" s="197"/>
      <c r="AQ6" s="197"/>
      <c r="AR6" s="197"/>
      <c r="AS6" s="197"/>
      <c r="AT6" s="197"/>
      <c r="AU6" s="197"/>
      <c r="AV6" s="197"/>
      <c r="AW6" s="197"/>
      <c r="AX6" s="197"/>
      <c r="AY6" s="197"/>
      <c r="AZ6" s="197"/>
      <c r="BA6" s="197"/>
      <c r="BB6" s="197"/>
      <c r="BC6" s="197"/>
      <c r="BD6" s="197"/>
      <c r="BE6" s="197"/>
      <c r="BF6" s="197"/>
      <c r="BG6" s="197"/>
      <c r="BH6" s="197"/>
      <c r="BI6" s="197"/>
      <c r="BJ6" s="197"/>
      <c r="BK6" s="197"/>
      <c r="BL6" s="197"/>
      <c r="BM6" s="197"/>
      <c r="BN6" s="197"/>
    </row>
    <row r="7" spans="1:66" s="204" customFormat="1" ht="24" x14ac:dyDescent="0.3">
      <c r="A7" s="193"/>
      <c r="J7" s="196"/>
      <c r="K7" s="196"/>
      <c r="L7" s="196"/>
      <c r="M7" s="196"/>
      <c r="N7" s="196"/>
      <c r="O7" s="193"/>
      <c r="P7" s="196"/>
      <c r="Q7" s="196"/>
      <c r="R7" s="197"/>
      <c r="S7" s="197"/>
      <c r="T7" s="197"/>
      <c r="U7" s="197"/>
      <c r="V7" s="197"/>
      <c r="W7" s="197"/>
      <c r="X7" s="197"/>
      <c r="Y7" s="197"/>
      <c r="Z7" s="197"/>
      <c r="AA7" s="197"/>
      <c r="AB7" s="197"/>
      <c r="AC7" s="197"/>
      <c r="AD7" s="197"/>
      <c r="AE7" s="197"/>
      <c r="AF7" s="197"/>
      <c r="AG7" s="197"/>
      <c r="AH7" s="197"/>
      <c r="AI7" s="197"/>
      <c r="AJ7" s="197"/>
      <c r="AK7" s="197"/>
      <c r="AL7" s="197"/>
      <c r="AM7" s="197"/>
      <c r="AN7" s="196"/>
      <c r="AO7" s="196"/>
      <c r="AP7" s="196"/>
      <c r="AQ7" s="196"/>
      <c r="AR7" s="196"/>
      <c r="AS7" s="193"/>
      <c r="AT7" s="193"/>
      <c r="AU7" s="254"/>
      <c r="AV7" s="193"/>
      <c r="AW7" s="196"/>
      <c r="AX7" s="196"/>
      <c r="AY7" s="196"/>
      <c r="AZ7" s="197"/>
      <c r="BA7" s="197"/>
      <c r="BB7" s="197"/>
      <c r="BC7" s="197"/>
      <c r="BD7" s="197"/>
      <c r="BE7" s="197"/>
      <c r="BF7" s="197"/>
      <c r="BG7" s="197"/>
      <c r="BH7" s="197"/>
      <c r="BI7" s="197"/>
      <c r="BJ7" s="197"/>
      <c r="BK7" s="197"/>
      <c r="BL7" s="197"/>
      <c r="BM7" s="197"/>
      <c r="BN7" s="197"/>
    </row>
    <row r="8" spans="1:66" s="204" customFormat="1" ht="24" x14ac:dyDescent="0.3">
      <c r="A8" s="197"/>
      <c r="C8" s="205" t="s">
        <v>63</v>
      </c>
      <c r="D8" s="205" t="s">
        <v>64</v>
      </c>
      <c r="E8" s="206" t="s">
        <v>65</v>
      </c>
      <c r="F8" s="205" t="s">
        <v>66</v>
      </c>
      <c r="G8" s="205" t="s">
        <v>67</v>
      </c>
      <c r="J8" s="197"/>
      <c r="K8" s="197"/>
      <c r="L8" s="197"/>
      <c r="M8" s="197"/>
      <c r="N8" s="197"/>
      <c r="O8" s="197"/>
      <c r="P8" s="197"/>
      <c r="Q8" s="197"/>
      <c r="R8" s="197"/>
      <c r="S8" s="197"/>
      <c r="T8" s="197"/>
      <c r="U8" s="197"/>
      <c r="V8" s="197"/>
      <c r="W8" s="197"/>
      <c r="X8" s="197"/>
      <c r="Y8" s="197"/>
      <c r="Z8" s="197"/>
      <c r="AA8" s="197"/>
      <c r="AB8" s="197"/>
      <c r="AC8" s="197"/>
      <c r="AD8" s="197"/>
      <c r="AE8" s="197"/>
      <c r="AF8" s="197"/>
      <c r="AG8" s="197"/>
      <c r="AH8" s="197"/>
      <c r="AI8" s="197"/>
      <c r="AJ8" s="197"/>
      <c r="AK8" s="197"/>
      <c r="AL8" s="197"/>
      <c r="AM8" s="197"/>
      <c r="AN8" s="197"/>
      <c r="AO8" s="197"/>
      <c r="AP8" s="197"/>
      <c r="AQ8" s="197"/>
      <c r="AR8" s="197"/>
      <c r="AS8" s="197"/>
      <c r="AT8" s="197"/>
      <c r="AU8" s="197"/>
      <c r="AV8" s="197"/>
      <c r="AW8" s="197"/>
      <c r="AX8" s="197"/>
      <c r="AY8" s="197"/>
      <c r="AZ8" s="197"/>
      <c r="BA8" s="197"/>
      <c r="BB8" s="197"/>
      <c r="BC8" s="197"/>
      <c r="BD8" s="197"/>
      <c r="BE8" s="197"/>
      <c r="BF8" s="197"/>
      <c r="BG8" s="197"/>
      <c r="BH8" s="197"/>
      <c r="BI8" s="197"/>
      <c r="BJ8" s="197"/>
      <c r="BK8" s="197"/>
      <c r="BL8" s="197"/>
      <c r="BM8" s="197"/>
      <c r="BN8" s="197"/>
    </row>
    <row r="9" spans="1:66" s="204" customFormat="1" ht="24" x14ac:dyDescent="0.3">
      <c r="A9" s="197"/>
      <c r="B9" s="207" t="s">
        <v>94</v>
      </c>
      <c r="C9" s="208">
        <f>'Cash Flow Statement'!AE33</f>
        <v>437.91348999999991</v>
      </c>
      <c r="D9" s="208">
        <f>'Cash Flow Statement'!AF33</f>
        <v>644.89807877500004</v>
      </c>
      <c r="E9" s="208">
        <f>'Cash Flow Statement'!AG33</f>
        <v>1466.3651608900002</v>
      </c>
      <c r="F9" s="208">
        <f>'Cash Flow Statement'!AH33</f>
        <v>2547.746985503125</v>
      </c>
      <c r="G9" s="208">
        <f>'Cash Flow Statement'!AI33</f>
        <v>4084.1982330467508</v>
      </c>
      <c r="H9" s="203"/>
      <c r="I9" s="203"/>
      <c r="J9" s="197"/>
      <c r="K9" s="197"/>
      <c r="L9" s="197"/>
      <c r="M9" s="197"/>
      <c r="N9" s="197"/>
      <c r="O9" s="197"/>
      <c r="P9" s="197"/>
      <c r="Q9" s="197"/>
      <c r="R9" s="197"/>
      <c r="S9" s="197"/>
      <c r="T9" s="197"/>
      <c r="U9" s="197"/>
      <c r="V9" s="197"/>
      <c r="W9" s="197"/>
      <c r="X9" s="197"/>
      <c r="Y9" s="197"/>
      <c r="Z9" s="197"/>
      <c r="AA9" s="197"/>
      <c r="AB9" s="197"/>
      <c r="AC9" s="197"/>
      <c r="AD9" s="197"/>
      <c r="AE9" s="197"/>
      <c r="AF9" s="197"/>
      <c r="AG9" s="197"/>
      <c r="AH9" s="197"/>
      <c r="AI9" s="197"/>
      <c r="AJ9" s="197"/>
      <c r="AK9" s="197"/>
      <c r="AL9" s="197"/>
      <c r="AM9" s="197"/>
      <c r="AN9" s="197"/>
      <c r="AO9" s="197"/>
      <c r="AP9" s="197"/>
      <c r="AQ9" s="197"/>
      <c r="AR9" s="197"/>
      <c r="AS9" s="197"/>
      <c r="AT9" s="197"/>
      <c r="AU9" s="197"/>
      <c r="AV9" s="197"/>
      <c r="AW9" s="197"/>
      <c r="AX9" s="197"/>
      <c r="AY9" s="197"/>
      <c r="AZ9" s="197"/>
      <c r="BA9" s="197"/>
      <c r="BB9" s="197"/>
      <c r="BC9" s="197"/>
      <c r="BD9" s="197"/>
      <c r="BE9" s="197"/>
      <c r="BF9" s="197"/>
      <c r="BG9" s="197"/>
      <c r="BH9" s="197"/>
      <c r="BI9" s="197"/>
      <c r="BJ9" s="197"/>
      <c r="BK9" s="197"/>
      <c r="BL9" s="197"/>
      <c r="BM9" s="197"/>
      <c r="BN9" s="197"/>
    </row>
    <row r="10" spans="1:66" s="204" customFormat="1" ht="24" x14ac:dyDescent="0.3">
      <c r="A10" s="193"/>
      <c r="B10" s="203"/>
      <c r="C10" s="203"/>
      <c r="D10" s="203"/>
      <c r="E10" s="209"/>
      <c r="F10" s="209"/>
      <c r="G10" s="209"/>
      <c r="H10" s="210"/>
      <c r="I10" s="203"/>
      <c r="J10" s="196"/>
      <c r="K10" s="196"/>
      <c r="L10" s="196"/>
      <c r="M10" s="196"/>
      <c r="N10" s="196"/>
      <c r="O10" s="193"/>
      <c r="P10" s="196"/>
      <c r="Q10" s="196"/>
      <c r="R10" s="197"/>
      <c r="S10" s="197"/>
      <c r="T10" s="197"/>
      <c r="U10" s="197"/>
      <c r="V10" s="197"/>
      <c r="W10" s="197"/>
      <c r="X10" s="197"/>
      <c r="Y10" s="197"/>
      <c r="Z10" s="197"/>
      <c r="AA10" s="197"/>
      <c r="AB10" s="197"/>
      <c r="AC10" s="197"/>
      <c r="AD10" s="197"/>
      <c r="AE10" s="197"/>
      <c r="AF10" s="197"/>
      <c r="AG10" s="197"/>
      <c r="AH10" s="197"/>
      <c r="AI10" s="197"/>
      <c r="AJ10" s="197"/>
      <c r="AK10" s="197"/>
      <c r="AL10" s="197"/>
      <c r="AM10" s="197"/>
      <c r="AN10" s="196"/>
      <c r="AO10" s="196"/>
      <c r="AP10" s="196"/>
      <c r="AQ10" s="196"/>
      <c r="AR10" s="196"/>
      <c r="AS10" s="193"/>
      <c r="AT10" s="193"/>
      <c r="AU10" s="254"/>
      <c r="AV10" s="193"/>
      <c r="AW10" s="196"/>
      <c r="AX10" s="196"/>
      <c r="AY10" s="196"/>
      <c r="AZ10" s="197"/>
      <c r="BA10" s="197"/>
      <c r="BB10" s="197"/>
      <c r="BC10" s="197"/>
      <c r="BD10" s="197"/>
      <c r="BE10" s="197"/>
      <c r="BF10" s="197"/>
      <c r="BG10" s="197"/>
      <c r="BH10" s="197"/>
      <c r="BI10" s="197"/>
      <c r="BJ10" s="197"/>
      <c r="BK10" s="197"/>
      <c r="BL10" s="197"/>
      <c r="BM10" s="197"/>
      <c r="BN10" s="197"/>
    </row>
    <row r="11" spans="1:66" s="197" customFormat="1" ht="24" x14ac:dyDescent="0.3">
      <c r="B11" s="196"/>
      <c r="C11" s="196"/>
      <c r="D11" s="196"/>
      <c r="E11" s="193"/>
      <c r="F11" s="193"/>
      <c r="G11" s="193"/>
      <c r="H11" s="211"/>
      <c r="I11" s="196"/>
    </row>
    <row r="12" spans="1:66" s="197" customFormat="1" ht="24" x14ac:dyDescent="0.3">
      <c r="B12" s="196"/>
      <c r="C12" s="196"/>
      <c r="D12" s="196"/>
      <c r="E12" s="193"/>
      <c r="F12" s="193"/>
      <c r="G12" s="193"/>
      <c r="H12" s="211"/>
      <c r="I12" s="196"/>
    </row>
    <row r="13" spans="1:66" s="197" customFormat="1" ht="24" x14ac:dyDescent="0.3">
      <c r="A13" s="193"/>
      <c r="B13" s="199"/>
      <c r="C13" s="199"/>
      <c r="D13" s="199"/>
      <c r="E13" s="196"/>
      <c r="F13" s="196"/>
      <c r="G13" s="196"/>
      <c r="H13" s="196"/>
      <c r="I13" s="196"/>
      <c r="J13" s="196"/>
      <c r="K13" s="196"/>
      <c r="L13" s="196"/>
      <c r="M13" s="196"/>
      <c r="N13" s="196"/>
      <c r="O13" s="193"/>
      <c r="P13" s="196"/>
      <c r="Q13" s="196"/>
      <c r="AN13" s="196"/>
      <c r="AO13" s="196"/>
      <c r="AP13" s="196"/>
      <c r="AQ13" s="196"/>
      <c r="AR13" s="196"/>
      <c r="AS13" s="193"/>
      <c r="AT13" s="193"/>
      <c r="AU13" s="254"/>
      <c r="AV13" s="193"/>
      <c r="AW13" s="196"/>
      <c r="AX13" s="196"/>
      <c r="AY13" s="196"/>
    </row>
    <row r="14" spans="1:66" s="204" customFormat="1" ht="24" x14ac:dyDescent="0.3">
      <c r="A14" s="193"/>
      <c r="C14" s="212"/>
      <c r="D14" s="212"/>
      <c r="E14" s="212"/>
      <c r="F14" s="203"/>
      <c r="G14" s="203"/>
      <c r="H14" s="203"/>
      <c r="I14" s="203"/>
      <c r="J14" s="196"/>
      <c r="K14" s="196"/>
      <c r="L14" s="196"/>
      <c r="M14" s="196"/>
      <c r="N14" s="196"/>
      <c r="O14" s="193"/>
      <c r="P14" s="196"/>
      <c r="Q14" s="196"/>
      <c r="R14" s="197"/>
      <c r="S14" s="197"/>
      <c r="T14" s="197"/>
      <c r="U14" s="197"/>
      <c r="V14" s="197"/>
      <c r="W14" s="197"/>
      <c r="X14" s="197"/>
      <c r="Y14" s="197"/>
      <c r="Z14" s="197"/>
      <c r="AA14" s="197"/>
      <c r="AB14" s="197"/>
      <c r="AC14" s="197"/>
      <c r="AD14" s="197"/>
      <c r="AE14" s="197"/>
      <c r="AF14" s="197"/>
      <c r="AG14" s="197"/>
      <c r="AH14" s="197"/>
      <c r="AI14" s="197"/>
      <c r="AJ14" s="197"/>
      <c r="AK14" s="197"/>
      <c r="AL14" s="197"/>
      <c r="AM14" s="197"/>
      <c r="AN14" s="196"/>
      <c r="AO14" s="196"/>
      <c r="AP14" s="196"/>
      <c r="AQ14" s="196"/>
      <c r="AR14" s="196"/>
      <c r="AS14" s="193"/>
      <c r="AT14" s="193"/>
      <c r="AU14" s="254"/>
      <c r="AV14" s="193"/>
      <c r="AW14" s="196"/>
      <c r="AX14" s="196"/>
      <c r="AY14" s="196"/>
      <c r="AZ14" s="197"/>
      <c r="BA14" s="197"/>
      <c r="BB14" s="197"/>
      <c r="BC14" s="197"/>
      <c r="BD14" s="197"/>
      <c r="BE14" s="197"/>
      <c r="BF14" s="197"/>
      <c r="BG14" s="197"/>
      <c r="BH14" s="197"/>
      <c r="BI14" s="197"/>
      <c r="BJ14" s="197"/>
      <c r="BK14" s="197"/>
      <c r="BL14" s="197"/>
      <c r="BM14" s="197"/>
      <c r="BN14" s="197"/>
    </row>
    <row r="15" spans="1:66" s="204" customFormat="1" ht="24" x14ac:dyDescent="0.3">
      <c r="A15" s="197"/>
      <c r="C15" s="212"/>
      <c r="D15" s="212"/>
      <c r="E15" s="212"/>
      <c r="F15" s="203"/>
      <c r="G15" s="203"/>
      <c r="H15" s="203"/>
      <c r="I15" s="203"/>
      <c r="J15" s="197"/>
      <c r="K15" s="197"/>
      <c r="L15" s="197"/>
      <c r="M15" s="197"/>
      <c r="N15" s="197"/>
      <c r="O15" s="197"/>
      <c r="P15" s="197"/>
      <c r="Q15" s="197"/>
      <c r="R15" s="197"/>
      <c r="S15" s="197"/>
      <c r="T15" s="197"/>
      <c r="U15" s="197"/>
      <c r="V15" s="197"/>
      <c r="W15" s="197"/>
      <c r="X15" s="197"/>
      <c r="Y15" s="197"/>
      <c r="Z15" s="197"/>
      <c r="AA15" s="197"/>
      <c r="AB15" s="197"/>
      <c r="AC15" s="197"/>
      <c r="AD15" s="197"/>
      <c r="AE15" s="197"/>
      <c r="AF15" s="197"/>
      <c r="AG15" s="197"/>
      <c r="AH15" s="197"/>
      <c r="AI15" s="197"/>
      <c r="AJ15" s="197"/>
      <c r="AK15" s="197"/>
      <c r="AL15" s="197"/>
      <c r="AM15" s="197"/>
      <c r="AN15" s="197"/>
      <c r="AO15" s="197"/>
      <c r="AP15" s="197"/>
      <c r="AQ15" s="197"/>
      <c r="AR15" s="197"/>
      <c r="AS15" s="197"/>
      <c r="AT15" s="197"/>
      <c r="AU15" s="197"/>
      <c r="AV15" s="197"/>
      <c r="AW15" s="197"/>
      <c r="AX15" s="197"/>
      <c r="AY15" s="197"/>
      <c r="AZ15" s="197"/>
      <c r="BA15" s="197"/>
      <c r="BB15" s="197"/>
      <c r="BC15" s="197"/>
      <c r="BD15" s="197"/>
      <c r="BE15" s="197"/>
      <c r="BF15" s="197"/>
      <c r="BG15" s="197"/>
      <c r="BH15" s="197"/>
      <c r="BI15" s="197"/>
      <c r="BJ15" s="197"/>
      <c r="BK15" s="197"/>
      <c r="BL15" s="197"/>
      <c r="BM15" s="197"/>
      <c r="BN15" s="197"/>
    </row>
    <row r="16" spans="1:66" s="204" customFormat="1" ht="24" x14ac:dyDescent="0.3">
      <c r="A16" s="197"/>
      <c r="C16" s="213" t="s">
        <v>95</v>
      </c>
      <c r="D16" s="212"/>
      <c r="E16" s="212"/>
      <c r="G16" s="212"/>
      <c r="H16" s="212"/>
      <c r="I16" s="212"/>
      <c r="J16" s="197"/>
      <c r="K16" s="197"/>
      <c r="L16" s="197"/>
      <c r="M16" s="197"/>
      <c r="N16" s="197"/>
      <c r="O16" s="197"/>
      <c r="P16" s="197"/>
      <c r="Q16" s="197"/>
      <c r="R16" s="197"/>
      <c r="S16" s="197"/>
      <c r="T16" s="197"/>
      <c r="U16" s="197"/>
      <c r="V16" s="197"/>
      <c r="W16" s="197"/>
      <c r="X16" s="197"/>
      <c r="Y16" s="197"/>
      <c r="Z16" s="197"/>
      <c r="AA16" s="197"/>
      <c r="AB16" s="197"/>
      <c r="AC16" s="197"/>
      <c r="AD16" s="197"/>
      <c r="AE16" s="197"/>
      <c r="AF16" s="197"/>
      <c r="AG16" s="197"/>
      <c r="AH16" s="197"/>
      <c r="AI16" s="197"/>
      <c r="AJ16" s="197"/>
      <c r="AK16" s="197"/>
      <c r="AL16" s="197"/>
      <c r="AM16" s="197"/>
      <c r="AN16" s="197"/>
      <c r="AO16" s="197"/>
      <c r="AP16" s="197"/>
      <c r="AQ16" s="197"/>
      <c r="AR16" s="197"/>
      <c r="AS16" s="197"/>
      <c r="AT16" s="197"/>
      <c r="AU16" s="197"/>
      <c r="AV16" s="197"/>
      <c r="AW16" s="197"/>
      <c r="AX16" s="197"/>
      <c r="AY16" s="197"/>
      <c r="AZ16" s="197"/>
      <c r="BA16" s="197"/>
      <c r="BB16" s="197"/>
      <c r="BC16" s="197"/>
      <c r="BD16" s="197"/>
      <c r="BE16" s="197"/>
      <c r="BF16" s="197"/>
      <c r="BG16" s="197"/>
      <c r="BH16" s="197"/>
      <c r="BI16" s="197"/>
      <c r="BJ16" s="197"/>
      <c r="BK16" s="197"/>
      <c r="BL16" s="197"/>
      <c r="BM16" s="197"/>
      <c r="BN16" s="197"/>
    </row>
    <row r="17" spans="1:66" s="204" customFormat="1" ht="24" x14ac:dyDescent="0.3">
      <c r="A17" s="193"/>
      <c r="C17" s="214" t="s">
        <v>96</v>
      </c>
      <c r="D17" s="212"/>
      <c r="E17" s="212"/>
      <c r="F17" s="212"/>
      <c r="G17" s="212"/>
      <c r="H17" s="212"/>
      <c r="I17" s="212"/>
      <c r="J17" s="196"/>
      <c r="K17" s="196"/>
      <c r="L17" s="196"/>
      <c r="M17" s="196"/>
      <c r="N17" s="196"/>
      <c r="O17" s="193"/>
      <c r="P17" s="196"/>
      <c r="Q17" s="196"/>
      <c r="R17" s="197"/>
      <c r="S17" s="197"/>
      <c r="T17" s="197"/>
      <c r="U17" s="197"/>
      <c r="V17" s="197"/>
      <c r="W17" s="197"/>
      <c r="X17" s="197"/>
      <c r="Y17" s="197"/>
      <c r="Z17" s="197"/>
      <c r="AA17" s="197"/>
      <c r="AB17" s="197"/>
      <c r="AC17" s="197"/>
      <c r="AD17" s="197"/>
      <c r="AE17" s="197"/>
      <c r="AF17" s="197"/>
      <c r="AG17" s="197"/>
      <c r="AH17" s="197"/>
      <c r="AI17" s="197"/>
      <c r="AJ17" s="197"/>
      <c r="AK17" s="197"/>
      <c r="AL17" s="197"/>
      <c r="AM17" s="197"/>
      <c r="AN17" s="196"/>
      <c r="AO17" s="196"/>
      <c r="AP17" s="196"/>
      <c r="AQ17" s="196"/>
      <c r="AR17" s="196"/>
      <c r="AS17" s="193"/>
      <c r="AT17" s="193"/>
      <c r="AU17" s="254"/>
      <c r="AV17" s="193"/>
      <c r="AW17" s="196"/>
      <c r="AX17" s="196"/>
      <c r="AY17" s="196"/>
      <c r="AZ17" s="197"/>
      <c r="BA17" s="197"/>
      <c r="BB17" s="197"/>
      <c r="BC17" s="197"/>
      <c r="BD17" s="197"/>
      <c r="BE17" s="197"/>
      <c r="BF17" s="197"/>
      <c r="BG17" s="197"/>
      <c r="BH17" s="197"/>
      <c r="BI17" s="197"/>
      <c r="BJ17" s="197"/>
      <c r="BK17" s="197"/>
      <c r="BL17" s="197"/>
      <c r="BM17" s="197"/>
      <c r="BN17" s="197"/>
    </row>
    <row r="18" spans="1:66" ht="24" x14ac:dyDescent="0.3">
      <c r="A18" s="197"/>
      <c r="C18" s="215" t="s">
        <v>97</v>
      </c>
      <c r="D18" s="216"/>
      <c r="E18" s="216"/>
      <c r="F18" s="216"/>
      <c r="G18" s="216"/>
      <c r="H18" s="216"/>
      <c r="I18" s="216"/>
      <c r="J18" s="197"/>
      <c r="K18" s="197"/>
      <c r="L18" s="197"/>
      <c r="M18" s="197"/>
      <c r="N18" s="197"/>
      <c r="O18" s="197"/>
      <c r="P18" s="197"/>
      <c r="Q18" s="197"/>
      <c r="R18" s="197"/>
      <c r="S18" s="197"/>
      <c r="T18" s="197"/>
      <c r="U18" s="197"/>
      <c r="V18" s="197"/>
      <c r="W18" s="197"/>
      <c r="X18" s="197"/>
      <c r="Y18" s="197"/>
      <c r="Z18" s="197"/>
      <c r="AA18" s="197"/>
      <c r="AB18" s="197"/>
      <c r="AC18" s="197"/>
      <c r="AD18" s="197"/>
      <c r="AE18" s="197"/>
      <c r="AF18" s="197"/>
      <c r="AG18" s="197"/>
      <c r="AH18" s="197"/>
      <c r="AI18" s="197"/>
      <c r="AJ18" s="197"/>
      <c r="AK18" s="197"/>
      <c r="AL18" s="197"/>
      <c r="AM18" s="197"/>
      <c r="AN18" s="197"/>
      <c r="AO18" s="197"/>
      <c r="AP18" s="197"/>
      <c r="AQ18" s="197"/>
      <c r="AR18" s="197"/>
      <c r="AS18" s="197"/>
      <c r="AT18" s="197"/>
      <c r="AU18" s="197"/>
      <c r="AV18" s="197"/>
      <c r="AW18" s="197"/>
      <c r="AX18" s="197"/>
      <c r="AY18" s="197"/>
      <c r="AZ18" s="197"/>
      <c r="BA18" s="197"/>
      <c r="BB18" s="197"/>
      <c r="BC18" s="197"/>
      <c r="BD18" s="197"/>
      <c r="BE18" s="197"/>
      <c r="BF18" s="197"/>
      <c r="BG18" s="197"/>
      <c r="BH18" s="197"/>
      <c r="BI18" s="197"/>
      <c r="BJ18" s="197"/>
      <c r="BK18" s="197"/>
      <c r="BL18" s="197"/>
      <c r="BM18" s="197"/>
      <c r="BN18" s="197"/>
    </row>
    <row r="19" spans="1:66" ht="24" x14ac:dyDescent="0.3">
      <c r="A19" s="197"/>
      <c r="C19" s="214" t="s">
        <v>98</v>
      </c>
      <c r="D19" s="216"/>
      <c r="E19" s="216"/>
      <c r="F19" s="216"/>
      <c r="G19" s="216"/>
      <c r="H19" s="216"/>
      <c r="I19" s="216"/>
      <c r="J19" s="197"/>
      <c r="K19" s="197"/>
      <c r="L19" s="197"/>
      <c r="M19" s="197"/>
      <c r="N19" s="197"/>
      <c r="O19" s="197"/>
      <c r="P19" s="197"/>
      <c r="Q19" s="197"/>
      <c r="R19" s="197"/>
      <c r="S19" s="197"/>
      <c r="T19" s="197"/>
      <c r="U19" s="197"/>
      <c r="V19" s="197"/>
      <c r="W19" s="197"/>
      <c r="X19" s="197"/>
      <c r="Y19" s="197"/>
      <c r="Z19" s="197"/>
      <c r="AA19" s="197"/>
      <c r="AB19" s="197"/>
      <c r="AC19" s="197"/>
      <c r="AD19" s="197"/>
      <c r="AE19" s="197"/>
      <c r="AF19" s="197"/>
      <c r="AG19" s="197"/>
      <c r="AH19" s="197"/>
      <c r="AI19" s="197"/>
      <c r="AJ19" s="197"/>
      <c r="AK19" s="197"/>
      <c r="AL19" s="197"/>
      <c r="AM19" s="197"/>
      <c r="AN19" s="197"/>
      <c r="AO19" s="197"/>
      <c r="AP19" s="197"/>
      <c r="AQ19" s="197"/>
      <c r="AR19" s="197"/>
      <c r="AS19" s="197"/>
      <c r="AT19" s="197"/>
      <c r="AU19" s="197"/>
      <c r="AV19" s="197"/>
      <c r="AW19" s="197"/>
      <c r="AX19" s="197"/>
      <c r="AY19" s="197"/>
      <c r="AZ19" s="197"/>
      <c r="BA19" s="197"/>
      <c r="BB19" s="197"/>
      <c r="BC19" s="197"/>
      <c r="BD19" s="197"/>
      <c r="BE19" s="197"/>
      <c r="BF19" s="197"/>
      <c r="BG19" s="197"/>
      <c r="BH19" s="197"/>
      <c r="BI19" s="197"/>
      <c r="BJ19" s="197"/>
      <c r="BK19" s="197"/>
      <c r="BL19" s="197"/>
      <c r="BM19" s="197"/>
      <c r="BN19" s="197"/>
    </row>
    <row r="20" spans="1:66" ht="24" x14ac:dyDescent="0.3">
      <c r="A20" s="193"/>
      <c r="C20" s="217" t="s">
        <v>99</v>
      </c>
      <c r="D20" s="216"/>
      <c r="E20" s="216"/>
      <c r="F20" s="216"/>
      <c r="G20" s="216"/>
      <c r="H20" s="216"/>
      <c r="I20" s="216"/>
      <c r="J20" s="196"/>
      <c r="K20" s="196"/>
      <c r="L20" s="196"/>
      <c r="M20" s="196"/>
      <c r="N20" s="196"/>
      <c r="O20" s="193"/>
      <c r="P20" s="196"/>
      <c r="Q20" s="196"/>
      <c r="R20" s="197"/>
      <c r="S20" s="197"/>
      <c r="T20" s="197"/>
      <c r="U20" s="197"/>
      <c r="V20" s="197"/>
      <c r="W20" s="197"/>
      <c r="X20" s="197"/>
      <c r="Y20" s="197"/>
      <c r="Z20" s="197"/>
      <c r="AA20" s="197"/>
      <c r="AB20" s="197"/>
      <c r="AC20" s="197"/>
      <c r="AD20" s="197"/>
      <c r="AE20" s="197"/>
      <c r="AF20" s="197"/>
      <c r="AG20" s="197"/>
      <c r="AH20" s="197"/>
      <c r="AI20" s="197"/>
      <c r="AJ20" s="197"/>
      <c r="AK20" s="197"/>
      <c r="AL20" s="197"/>
      <c r="AM20" s="197"/>
      <c r="AN20" s="196"/>
      <c r="AO20" s="196"/>
      <c r="AP20" s="196"/>
      <c r="AQ20" s="196"/>
      <c r="AR20" s="196"/>
      <c r="AS20" s="193"/>
      <c r="AT20" s="193"/>
      <c r="AU20" s="254"/>
      <c r="AV20" s="193"/>
      <c r="AW20" s="196"/>
      <c r="AX20" s="196"/>
      <c r="AY20" s="196"/>
      <c r="AZ20" s="197"/>
      <c r="BA20" s="197"/>
      <c r="BB20" s="197"/>
      <c r="BC20" s="197"/>
      <c r="BD20" s="197"/>
      <c r="BE20" s="197"/>
      <c r="BF20" s="197"/>
      <c r="BG20" s="197"/>
      <c r="BH20" s="197"/>
      <c r="BI20" s="197"/>
      <c r="BJ20" s="197"/>
      <c r="BK20" s="197"/>
      <c r="BL20" s="197"/>
      <c r="BM20" s="197"/>
      <c r="BN20" s="197"/>
    </row>
    <row r="21" spans="1:66" ht="24" x14ac:dyDescent="0.3">
      <c r="A21" s="197"/>
      <c r="C21" s="214" t="s">
        <v>96</v>
      </c>
      <c r="D21" s="216"/>
      <c r="E21" s="216"/>
      <c r="F21" s="216"/>
      <c r="G21" s="216"/>
      <c r="H21" s="216"/>
      <c r="I21" s="216"/>
      <c r="J21" s="197"/>
      <c r="K21" s="197"/>
      <c r="L21" s="197"/>
      <c r="M21" s="197"/>
      <c r="N21" s="197"/>
      <c r="O21" s="197"/>
      <c r="P21" s="197"/>
      <c r="Q21" s="197"/>
      <c r="R21" s="197"/>
      <c r="S21" s="197"/>
      <c r="T21" s="197"/>
      <c r="U21" s="197"/>
      <c r="V21" s="197"/>
      <c r="W21" s="197"/>
      <c r="X21" s="197"/>
      <c r="Y21" s="197"/>
      <c r="Z21" s="197"/>
      <c r="AA21" s="197"/>
      <c r="AB21" s="197"/>
      <c r="AC21" s="197"/>
      <c r="AD21" s="197"/>
      <c r="AE21" s="197"/>
      <c r="AF21" s="197"/>
      <c r="AG21" s="197"/>
      <c r="AH21" s="197"/>
      <c r="AI21" s="197"/>
      <c r="AJ21" s="197"/>
      <c r="AK21" s="197"/>
      <c r="AL21" s="197"/>
      <c r="AM21" s="197"/>
      <c r="AN21" s="197"/>
      <c r="AO21" s="197"/>
      <c r="AP21" s="197"/>
      <c r="AQ21" s="197"/>
      <c r="AR21" s="197"/>
      <c r="AS21" s="197"/>
      <c r="AT21" s="197"/>
      <c r="AU21" s="197"/>
      <c r="AV21" s="197"/>
      <c r="AW21" s="197"/>
      <c r="AX21" s="197"/>
      <c r="AY21" s="197"/>
      <c r="AZ21" s="197"/>
      <c r="BA21" s="197"/>
      <c r="BB21" s="197"/>
      <c r="BC21" s="197"/>
      <c r="BD21" s="197"/>
      <c r="BE21" s="197"/>
      <c r="BF21" s="197"/>
      <c r="BG21" s="197"/>
      <c r="BH21" s="197"/>
      <c r="BI21" s="197"/>
      <c r="BJ21" s="197"/>
      <c r="BK21" s="197"/>
      <c r="BL21" s="197"/>
      <c r="BM21" s="197"/>
      <c r="BN21" s="197"/>
    </row>
    <row r="22" spans="1:66" ht="25" thickBot="1" x14ac:dyDescent="0.35">
      <c r="A22" s="197"/>
      <c r="C22" s="218">
        <f>C41 * ('Balance Sheet'!AA41/('Balance Sheet'!AA41+'Balance Sheet'!AA34+'Balance Sheet'!AA31))</f>
        <v>0.14252118986229073</v>
      </c>
      <c r="D22" s="216"/>
      <c r="E22" s="216"/>
      <c r="F22" s="216"/>
      <c r="G22" s="216"/>
      <c r="H22" s="216"/>
      <c r="I22" s="216"/>
      <c r="J22" s="197"/>
      <c r="K22" s="197"/>
      <c r="L22" s="197"/>
      <c r="M22" s="197"/>
      <c r="N22" s="197"/>
      <c r="O22" s="197"/>
      <c r="P22" s="197"/>
      <c r="Q22" s="197"/>
      <c r="R22" s="197"/>
      <c r="S22" s="197"/>
      <c r="T22" s="197"/>
      <c r="U22" s="197"/>
      <c r="V22" s="197"/>
      <c r="W22" s="197"/>
      <c r="X22" s="197"/>
      <c r="Y22" s="197"/>
      <c r="Z22" s="197"/>
      <c r="AA22" s="197"/>
      <c r="AB22" s="197"/>
      <c r="AC22" s="197"/>
      <c r="AD22" s="197"/>
      <c r="AE22" s="197"/>
      <c r="AF22" s="197"/>
      <c r="AG22" s="197"/>
      <c r="AH22" s="197"/>
      <c r="AI22" s="197"/>
      <c r="AJ22" s="197"/>
      <c r="AK22" s="197"/>
      <c r="AL22" s="197"/>
      <c r="AM22" s="197"/>
      <c r="AN22" s="197"/>
      <c r="AO22" s="197"/>
      <c r="AP22" s="197"/>
      <c r="AQ22" s="197"/>
      <c r="AR22" s="197"/>
      <c r="AS22" s="197"/>
      <c r="AT22" s="197"/>
      <c r="AU22" s="197"/>
      <c r="AV22" s="197"/>
      <c r="AW22" s="197"/>
      <c r="AX22" s="197"/>
      <c r="AY22" s="197"/>
      <c r="AZ22" s="197"/>
      <c r="BA22" s="197"/>
      <c r="BB22" s="197"/>
      <c r="BC22" s="197"/>
      <c r="BD22" s="197"/>
      <c r="BE22" s="197"/>
      <c r="BF22" s="197"/>
      <c r="BG22" s="197"/>
      <c r="BH22" s="197"/>
      <c r="BI22" s="197"/>
      <c r="BJ22" s="197"/>
      <c r="BK22" s="197"/>
      <c r="BL22" s="197"/>
      <c r="BM22" s="197"/>
      <c r="BN22" s="197"/>
    </row>
    <row r="23" spans="1:66" ht="25" thickBot="1" x14ac:dyDescent="0.35">
      <c r="A23" s="193"/>
      <c r="C23" s="219" t="s">
        <v>98</v>
      </c>
      <c r="E23" s="220" t="s">
        <v>91</v>
      </c>
      <c r="F23" s="221">
        <v>10000</v>
      </c>
      <c r="G23" s="222"/>
      <c r="H23" s="216"/>
      <c r="I23" s="216"/>
      <c r="J23" s="196"/>
      <c r="K23" s="196"/>
      <c r="L23" s="196"/>
      <c r="M23" s="196"/>
      <c r="N23" s="196"/>
      <c r="O23" s="193"/>
      <c r="P23" s="196"/>
      <c r="Q23" s="196"/>
      <c r="R23" s="197"/>
      <c r="S23" s="197"/>
      <c r="T23" s="197"/>
      <c r="U23" s="197"/>
      <c r="V23" s="197"/>
      <c r="W23" s="197"/>
      <c r="X23" s="197"/>
      <c r="Y23" s="197"/>
      <c r="Z23" s="197"/>
      <c r="AA23" s="197"/>
      <c r="AB23" s="197"/>
      <c r="AC23" s="197"/>
      <c r="AD23" s="197"/>
      <c r="AE23" s="197"/>
      <c r="AF23" s="197"/>
      <c r="AG23" s="197"/>
      <c r="AH23" s="197"/>
      <c r="AI23" s="197"/>
      <c r="AJ23" s="197"/>
      <c r="AK23" s="197"/>
      <c r="AL23" s="197"/>
      <c r="AM23" s="197"/>
      <c r="AN23" s="196"/>
      <c r="AO23" s="196"/>
      <c r="AP23" s="196"/>
      <c r="AQ23" s="196"/>
      <c r="AR23" s="196"/>
      <c r="AS23" s="193"/>
      <c r="AT23" s="193"/>
      <c r="AU23" s="254"/>
      <c r="AV23" s="193"/>
      <c r="AW23" s="196"/>
      <c r="AX23" s="196"/>
      <c r="AY23" s="196"/>
      <c r="AZ23" s="197"/>
      <c r="BA23" s="197"/>
      <c r="BB23" s="197"/>
      <c r="BC23" s="197"/>
      <c r="BD23" s="197"/>
      <c r="BE23" s="197"/>
      <c r="BF23" s="197"/>
      <c r="BG23" s="197"/>
      <c r="BH23" s="197"/>
      <c r="BI23" s="197"/>
      <c r="BJ23" s="197"/>
      <c r="BK23" s="197"/>
      <c r="BL23" s="197"/>
      <c r="BM23" s="197"/>
      <c r="BN23" s="197"/>
    </row>
    <row r="24" spans="1:66" ht="25" thickBot="1" x14ac:dyDescent="0.35">
      <c r="A24" s="197"/>
      <c r="C24" s="223">
        <f>C52*('Balance Sheet'!AA31+'Balance Sheet'!AA34)/('Balance Sheet'!AA31+'Balance Sheet'!AA34+'Balance Sheet'!AA41)</f>
        <v>5.7269061802248914E-4</v>
      </c>
      <c r="E24" s="220" t="s">
        <v>92</v>
      </c>
      <c r="F24" s="224">
        <f>F23/'Income Statement'!AB44</f>
        <v>8.5836909871244629</v>
      </c>
      <c r="G24" s="222"/>
      <c r="H24" s="216"/>
      <c r="I24" s="216"/>
      <c r="J24" s="197"/>
      <c r="K24" s="197"/>
      <c r="L24" s="197"/>
      <c r="M24" s="197"/>
      <c r="N24" s="197"/>
      <c r="O24" s="197"/>
      <c r="P24" s="197"/>
      <c r="Q24" s="197"/>
      <c r="R24" s="197"/>
      <c r="S24" s="197"/>
      <c r="T24" s="197"/>
      <c r="U24" s="197"/>
      <c r="V24" s="197"/>
      <c r="W24" s="197"/>
      <c r="X24" s="197"/>
      <c r="Y24" s="197"/>
      <c r="Z24" s="197"/>
      <c r="AA24" s="197"/>
      <c r="AB24" s="197"/>
      <c r="AC24" s="197"/>
      <c r="AD24" s="197"/>
      <c r="AE24" s="197"/>
      <c r="AF24" s="197"/>
      <c r="AG24" s="197"/>
      <c r="AH24" s="197"/>
      <c r="AI24" s="197"/>
      <c r="AJ24" s="197"/>
      <c r="AK24" s="197"/>
      <c r="AL24" s="197"/>
      <c r="AM24" s="197"/>
      <c r="AN24" s="197"/>
      <c r="AO24" s="197"/>
      <c r="AP24" s="197"/>
      <c r="AQ24" s="197"/>
      <c r="AR24" s="197"/>
      <c r="AS24" s="197"/>
      <c r="AT24" s="197"/>
      <c r="AU24" s="197"/>
      <c r="AV24" s="197"/>
      <c r="AW24" s="197"/>
      <c r="AX24" s="197"/>
      <c r="AY24" s="197"/>
      <c r="AZ24" s="197"/>
      <c r="BA24" s="197"/>
      <c r="BB24" s="197"/>
      <c r="BC24" s="197"/>
      <c r="BD24" s="197"/>
      <c r="BE24" s="197"/>
      <c r="BF24" s="197"/>
      <c r="BG24" s="197"/>
      <c r="BH24" s="197"/>
      <c r="BI24" s="197"/>
      <c r="BJ24" s="197"/>
      <c r="BK24" s="197"/>
      <c r="BL24" s="197"/>
      <c r="BM24" s="197"/>
      <c r="BN24" s="197"/>
    </row>
    <row r="25" spans="1:66" ht="25" thickBot="1" x14ac:dyDescent="0.35">
      <c r="A25" s="197"/>
      <c r="C25" s="225" t="s">
        <v>96</v>
      </c>
      <c r="E25" s="226" t="s">
        <v>208</v>
      </c>
      <c r="F25" s="227"/>
      <c r="G25" s="228"/>
      <c r="H25" s="216"/>
      <c r="I25" s="216"/>
      <c r="J25" s="197"/>
      <c r="K25" s="197"/>
      <c r="L25" s="197"/>
      <c r="M25" s="197"/>
      <c r="N25" s="197"/>
      <c r="O25" s="197"/>
      <c r="P25" s="197"/>
      <c r="Q25" s="197"/>
      <c r="R25" s="197"/>
      <c r="S25" s="197"/>
      <c r="T25" s="197"/>
      <c r="U25" s="197"/>
      <c r="V25" s="197"/>
      <c r="W25" s="197"/>
      <c r="X25" s="197"/>
      <c r="Y25" s="197"/>
      <c r="Z25" s="197"/>
      <c r="AA25" s="197"/>
      <c r="AB25" s="197"/>
      <c r="AC25" s="197"/>
      <c r="AD25" s="197"/>
      <c r="AE25" s="197"/>
      <c r="AF25" s="197"/>
      <c r="AG25" s="197"/>
      <c r="AH25" s="197"/>
      <c r="AI25" s="197"/>
      <c r="AJ25" s="197"/>
      <c r="AK25" s="197"/>
      <c r="AL25" s="197"/>
      <c r="AM25" s="197"/>
      <c r="AN25" s="197"/>
      <c r="AO25" s="197"/>
      <c r="AP25" s="197"/>
      <c r="AQ25" s="197"/>
      <c r="AR25" s="197"/>
      <c r="AS25" s="197"/>
      <c r="AT25" s="197"/>
      <c r="AU25" s="197"/>
      <c r="AV25" s="197"/>
      <c r="AW25" s="197"/>
      <c r="AX25" s="197"/>
      <c r="AY25" s="197"/>
      <c r="AZ25" s="197"/>
      <c r="BA25" s="197"/>
      <c r="BB25" s="197"/>
      <c r="BC25" s="197"/>
      <c r="BD25" s="197"/>
      <c r="BE25" s="197"/>
      <c r="BF25" s="197"/>
      <c r="BG25" s="197"/>
      <c r="BH25" s="197"/>
      <c r="BI25" s="197"/>
      <c r="BJ25" s="197"/>
      <c r="BK25" s="197"/>
      <c r="BL25" s="197"/>
      <c r="BM25" s="197"/>
      <c r="BN25" s="197"/>
    </row>
    <row r="26" spans="1:66" ht="25" thickBot="1" x14ac:dyDescent="0.35">
      <c r="A26" s="193"/>
      <c r="C26" s="229">
        <f>C24+C22</f>
        <v>0.14309388048031321</v>
      </c>
      <c r="E26" s="226" t="s">
        <v>209</v>
      </c>
      <c r="F26" s="227"/>
      <c r="G26" s="228"/>
      <c r="H26" s="216"/>
      <c r="I26" s="216"/>
      <c r="J26" s="196"/>
      <c r="K26" s="196"/>
      <c r="L26" s="196"/>
      <c r="M26" s="196"/>
      <c r="N26" s="196"/>
      <c r="O26" s="193"/>
      <c r="P26" s="196"/>
      <c r="Q26" s="196"/>
      <c r="R26" s="197"/>
      <c r="S26" s="197"/>
      <c r="T26" s="197"/>
      <c r="U26" s="197"/>
      <c r="V26" s="197"/>
      <c r="W26" s="197"/>
      <c r="X26" s="197"/>
      <c r="Y26" s="197"/>
      <c r="Z26" s="197"/>
      <c r="AA26" s="197"/>
      <c r="AB26" s="197"/>
      <c r="AC26" s="197"/>
      <c r="AD26" s="197"/>
      <c r="AE26" s="197"/>
      <c r="AF26" s="197"/>
      <c r="AG26" s="197"/>
      <c r="AH26" s="197"/>
      <c r="AI26" s="197"/>
      <c r="AJ26" s="197"/>
      <c r="AK26" s="197"/>
      <c r="AL26" s="197"/>
      <c r="AM26" s="197"/>
      <c r="AN26" s="196"/>
      <c r="AO26" s="196"/>
      <c r="AP26" s="196"/>
      <c r="AQ26" s="196"/>
      <c r="AR26" s="196"/>
      <c r="AS26" s="193"/>
      <c r="AT26" s="193"/>
      <c r="AU26" s="254"/>
      <c r="AV26" s="193"/>
      <c r="AW26" s="196"/>
      <c r="AX26" s="196"/>
      <c r="AY26" s="196"/>
      <c r="AZ26" s="197"/>
      <c r="BA26" s="197"/>
      <c r="BB26" s="197"/>
      <c r="BC26" s="197"/>
      <c r="BD26" s="197"/>
      <c r="BE26" s="197"/>
      <c r="BF26" s="197"/>
      <c r="BG26" s="197"/>
      <c r="BH26" s="197"/>
      <c r="BI26" s="197"/>
      <c r="BJ26" s="197"/>
      <c r="BK26" s="197"/>
      <c r="BL26" s="197"/>
      <c r="BM26" s="197"/>
      <c r="BN26" s="197"/>
    </row>
    <row r="27" spans="1:66" ht="25" thickTop="1" x14ac:dyDescent="0.3">
      <c r="A27" s="193"/>
      <c r="C27" s="230"/>
      <c r="H27" s="216"/>
      <c r="I27" s="216"/>
      <c r="J27" s="196"/>
      <c r="K27" s="196"/>
      <c r="L27" s="196"/>
      <c r="M27" s="196"/>
      <c r="N27" s="196"/>
      <c r="O27" s="193"/>
      <c r="P27" s="196"/>
      <c r="Q27" s="196"/>
      <c r="R27" s="197"/>
      <c r="S27" s="197"/>
      <c r="T27" s="197"/>
      <c r="U27" s="197"/>
      <c r="V27" s="197"/>
      <c r="W27" s="197"/>
      <c r="X27" s="197"/>
      <c r="Y27" s="197"/>
      <c r="Z27" s="197"/>
      <c r="AA27" s="197"/>
      <c r="AB27" s="197"/>
      <c r="AC27" s="197"/>
      <c r="AD27" s="197"/>
      <c r="AE27" s="197"/>
      <c r="AF27" s="197"/>
      <c r="AG27" s="197"/>
      <c r="AH27" s="197"/>
      <c r="AI27" s="197"/>
      <c r="AJ27" s="197"/>
      <c r="AK27" s="197"/>
      <c r="AL27" s="197"/>
      <c r="AM27" s="197"/>
      <c r="AN27" s="196"/>
      <c r="AO27" s="196"/>
      <c r="AP27" s="196"/>
      <c r="AQ27" s="196"/>
      <c r="AR27" s="196"/>
      <c r="AS27" s="193"/>
      <c r="AT27" s="193"/>
      <c r="AU27" s="254"/>
      <c r="AV27" s="193"/>
      <c r="AW27" s="196"/>
      <c r="AX27" s="196"/>
      <c r="AY27" s="196"/>
      <c r="AZ27" s="197"/>
      <c r="BA27" s="197"/>
      <c r="BB27" s="197"/>
      <c r="BC27" s="197"/>
      <c r="BD27" s="197"/>
      <c r="BE27" s="197"/>
      <c r="BF27" s="197"/>
      <c r="BG27" s="197"/>
      <c r="BH27" s="197"/>
      <c r="BI27" s="197"/>
      <c r="BJ27" s="197"/>
      <c r="BK27" s="197"/>
      <c r="BL27" s="197"/>
      <c r="BM27" s="197"/>
      <c r="BN27" s="197"/>
    </row>
    <row r="28" spans="1:66" ht="24" x14ac:dyDescent="0.3">
      <c r="A28" s="197"/>
      <c r="C28" s="230"/>
      <c r="F28" s="216"/>
      <c r="G28" s="216"/>
      <c r="H28" s="216"/>
      <c r="I28" s="216"/>
      <c r="J28" s="197"/>
      <c r="K28" s="197"/>
      <c r="L28" s="197"/>
      <c r="M28" s="197"/>
      <c r="N28" s="197"/>
      <c r="O28" s="197"/>
      <c r="P28" s="197"/>
      <c r="Q28" s="197"/>
      <c r="R28" s="197"/>
      <c r="S28" s="197"/>
      <c r="T28" s="197"/>
      <c r="U28" s="197"/>
      <c r="V28" s="197"/>
      <c r="W28" s="197"/>
      <c r="X28" s="197"/>
      <c r="Y28" s="197"/>
      <c r="Z28" s="197"/>
      <c r="AA28" s="197"/>
      <c r="AB28" s="197"/>
      <c r="AC28" s="197"/>
      <c r="AD28" s="197"/>
      <c r="AE28" s="197"/>
      <c r="AF28" s="197"/>
      <c r="AG28" s="197"/>
      <c r="AH28" s="197"/>
      <c r="AI28" s="197"/>
      <c r="AJ28" s="197"/>
      <c r="AK28" s="197"/>
      <c r="AL28" s="197"/>
      <c r="AM28" s="197"/>
      <c r="AN28" s="197"/>
      <c r="AO28" s="197"/>
      <c r="AP28" s="197"/>
      <c r="AQ28" s="197"/>
      <c r="AR28" s="197"/>
      <c r="AS28" s="197"/>
      <c r="AT28" s="197"/>
      <c r="AU28" s="197"/>
      <c r="AV28" s="197"/>
      <c r="AW28" s="197"/>
      <c r="AX28" s="197"/>
      <c r="AY28" s="197"/>
      <c r="AZ28" s="197"/>
      <c r="BA28" s="197"/>
      <c r="BB28" s="197"/>
      <c r="BC28" s="197"/>
      <c r="BD28" s="197"/>
      <c r="BE28" s="197"/>
      <c r="BF28" s="197"/>
      <c r="BG28" s="197"/>
      <c r="BH28" s="197"/>
      <c r="BI28" s="197"/>
      <c r="BJ28" s="197"/>
      <c r="BK28" s="197"/>
      <c r="BL28" s="197"/>
      <c r="BM28" s="197"/>
      <c r="BN28" s="197"/>
    </row>
    <row r="29" spans="1:66" ht="24" x14ac:dyDescent="0.3">
      <c r="A29" s="197"/>
      <c r="C29" s="225"/>
      <c r="F29" s="216"/>
      <c r="G29" s="216"/>
      <c r="H29" s="216"/>
      <c r="I29" s="216"/>
      <c r="J29" s="197"/>
      <c r="K29" s="197"/>
      <c r="L29" s="197"/>
      <c r="M29" s="197"/>
      <c r="N29" s="197"/>
      <c r="O29" s="197"/>
      <c r="P29" s="197"/>
      <c r="Q29" s="197"/>
      <c r="R29" s="197"/>
      <c r="S29" s="197"/>
      <c r="T29" s="197"/>
      <c r="U29" s="197"/>
      <c r="V29" s="197"/>
      <c r="W29" s="197"/>
      <c r="X29" s="197"/>
      <c r="Y29" s="197"/>
      <c r="Z29" s="197"/>
      <c r="AA29" s="197"/>
      <c r="AB29" s="197"/>
      <c r="AC29" s="197"/>
      <c r="AD29" s="197"/>
      <c r="AE29" s="197"/>
      <c r="AF29" s="197"/>
      <c r="AG29" s="197"/>
      <c r="AH29" s="197"/>
      <c r="AI29" s="197"/>
      <c r="AJ29" s="197"/>
      <c r="AK29" s="197"/>
      <c r="AL29" s="197"/>
      <c r="AM29" s="197"/>
      <c r="AN29" s="197"/>
      <c r="AO29" s="197"/>
      <c r="AP29" s="197"/>
      <c r="AQ29" s="197"/>
      <c r="AR29" s="197"/>
      <c r="AS29" s="197"/>
      <c r="AT29" s="197"/>
      <c r="AU29" s="197"/>
      <c r="AV29" s="197"/>
      <c r="AW29" s="197"/>
      <c r="AX29" s="197"/>
      <c r="AY29" s="197"/>
      <c r="AZ29" s="197"/>
      <c r="BA29" s="197"/>
      <c r="BB29" s="197"/>
      <c r="BC29" s="197"/>
      <c r="BD29" s="197"/>
      <c r="BE29" s="197"/>
      <c r="BF29" s="197"/>
      <c r="BG29" s="197"/>
      <c r="BH29" s="197"/>
      <c r="BI29" s="197"/>
      <c r="BJ29" s="197"/>
      <c r="BK29" s="197"/>
      <c r="BL29" s="197"/>
      <c r="BM29" s="197"/>
      <c r="BN29" s="197"/>
    </row>
    <row r="30" spans="1:66" ht="24" x14ac:dyDescent="0.3">
      <c r="A30" s="193"/>
      <c r="C30" s="225"/>
      <c r="F30" s="216"/>
      <c r="G30" s="216"/>
      <c r="H30" s="216"/>
      <c r="I30" s="216"/>
      <c r="J30" s="196"/>
      <c r="K30" s="196"/>
      <c r="L30" s="196"/>
      <c r="M30" s="196"/>
      <c r="N30" s="196"/>
      <c r="O30" s="193"/>
      <c r="P30" s="196"/>
      <c r="Q30" s="196"/>
      <c r="R30" s="197"/>
      <c r="S30" s="197"/>
      <c r="T30" s="197"/>
      <c r="U30" s="197"/>
      <c r="V30" s="197"/>
      <c r="W30" s="197"/>
      <c r="X30" s="197"/>
      <c r="Y30" s="197"/>
      <c r="Z30" s="197"/>
      <c r="AA30" s="197"/>
      <c r="AB30" s="197"/>
      <c r="AC30" s="197"/>
      <c r="AD30" s="197"/>
      <c r="AE30" s="197"/>
      <c r="AF30" s="197"/>
      <c r="AG30" s="197"/>
      <c r="AH30" s="197"/>
      <c r="AI30" s="197"/>
      <c r="AJ30" s="197"/>
      <c r="AK30" s="197"/>
      <c r="AL30" s="197"/>
      <c r="AM30" s="197"/>
      <c r="AN30" s="196"/>
      <c r="AO30" s="196"/>
      <c r="AP30" s="196"/>
      <c r="AQ30" s="196"/>
      <c r="AR30" s="196"/>
      <c r="AS30" s="193"/>
      <c r="AT30" s="193"/>
      <c r="AU30" s="254"/>
      <c r="AV30" s="193"/>
      <c r="AW30" s="196"/>
      <c r="AX30" s="196"/>
      <c r="AY30" s="196"/>
      <c r="AZ30" s="197"/>
      <c r="BA30" s="197"/>
      <c r="BB30" s="197"/>
      <c r="BC30" s="197"/>
      <c r="BD30" s="197"/>
      <c r="BE30" s="197"/>
      <c r="BF30" s="197"/>
      <c r="BG30" s="197"/>
      <c r="BH30" s="197"/>
      <c r="BI30" s="197"/>
      <c r="BJ30" s="197"/>
      <c r="BK30" s="197"/>
      <c r="BL30" s="197"/>
      <c r="BM30" s="197"/>
      <c r="BN30" s="197"/>
    </row>
    <row r="31" spans="1:66" ht="24" x14ac:dyDescent="0.3">
      <c r="A31" s="197"/>
      <c r="B31" s="215"/>
      <c r="C31" s="231" t="s">
        <v>100</v>
      </c>
      <c r="J31" s="197"/>
      <c r="K31" s="197"/>
      <c r="L31" s="197"/>
      <c r="M31" s="197"/>
      <c r="N31" s="197"/>
      <c r="O31" s="197"/>
      <c r="P31" s="197"/>
      <c r="Q31" s="197"/>
      <c r="R31" s="197"/>
      <c r="S31" s="197"/>
      <c r="T31" s="197"/>
      <c r="U31" s="197"/>
      <c r="V31" s="197"/>
      <c r="W31" s="197"/>
      <c r="X31" s="197"/>
      <c r="Y31" s="197"/>
      <c r="Z31" s="197"/>
      <c r="AA31" s="197"/>
      <c r="AB31" s="197"/>
      <c r="AC31" s="197"/>
      <c r="AD31" s="197"/>
      <c r="AE31" s="197"/>
      <c r="AF31" s="197"/>
      <c r="AG31" s="197"/>
      <c r="AH31" s="197"/>
      <c r="AI31" s="197"/>
      <c r="AJ31" s="197"/>
      <c r="AK31" s="197"/>
      <c r="AL31" s="197"/>
      <c r="AM31" s="197"/>
      <c r="AN31" s="197"/>
      <c r="AO31" s="197"/>
      <c r="AP31" s="197"/>
      <c r="AQ31" s="197"/>
      <c r="AR31" s="197"/>
      <c r="AS31" s="197"/>
      <c r="AT31" s="197"/>
      <c r="AU31" s="197"/>
      <c r="AV31" s="197"/>
      <c r="AW31" s="197"/>
      <c r="AX31" s="197"/>
      <c r="AY31" s="197"/>
      <c r="AZ31" s="197"/>
      <c r="BA31" s="197"/>
      <c r="BB31" s="197"/>
      <c r="BC31" s="197"/>
      <c r="BD31" s="197"/>
      <c r="BE31" s="197"/>
      <c r="BF31" s="197"/>
      <c r="BG31" s="197"/>
      <c r="BH31" s="197"/>
      <c r="BI31" s="197"/>
      <c r="BJ31" s="197"/>
      <c r="BK31" s="197"/>
      <c r="BL31" s="197"/>
      <c r="BM31" s="197"/>
      <c r="BN31" s="197"/>
    </row>
    <row r="32" spans="1:66" ht="24" x14ac:dyDescent="0.3">
      <c r="A32" s="197"/>
      <c r="B32" s="215"/>
      <c r="C32" s="215" t="s">
        <v>96</v>
      </c>
      <c r="J32" s="197"/>
      <c r="K32" s="197"/>
      <c r="L32" s="197"/>
      <c r="M32" s="197"/>
      <c r="N32" s="197"/>
      <c r="O32" s="197"/>
      <c r="P32" s="197"/>
      <c r="Q32" s="197"/>
      <c r="R32" s="197"/>
      <c r="S32" s="197"/>
      <c r="T32" s="197"/>
      <c r="U32" s="197"/>
      <c r="V32" s="197"/>
      <c r="W32" s="197"/>
      <c r="X32" s="197"/>
      <c r="Y32" s="197"/>
      <c r="Z32" s="197"/>
      <c r="AA32" s="197"/>
      <c r="AB32" s="197"/>
      <c r="AC32" s="197"/>
      <c r="AD32" s="197"/>
      <c r="AE32" s="197"/>
      <c r="AF32" s="197"/>
      <c r="AG32" s="197"/>
      <c r="AH32" s="197"/>
      <c r="AI32" s="197"/>
      <c r="AJ32" s="197"/>
      <c r="AK32" s="197"/>
      <c r="AL32" s="197"/>
      <c r="AM32" s="197"/>
      <c r="AN32" s="197"/>
      <c r="AO32" s="197"/>
      <c r="AP32" s="197"/>
      <c r="AQ32" s="197"/>
      <c r="AR32" s="197"/>
      <c r="AS32" s="197"/>
      <c r="AT32" s="197"/>
      <c r="AU32" s="197"/>
      <c r="AV32" s="197"/>
      <c r="AW32" s="197"/>
      <c r="AX32" s="197"/>
      <c r="AY32" s="197"/>
      <c r="AZ32" s="197"/>
      <c r="BA32" s="197"/>
      <c r="BB32" s="197"/>
      <c r="BC32" s="197"/>
      <c r="BD32" s="197"/>
      <c r="BE32" s="197"/>
      <c r="BF32" s="197"/>
      <c r="BG32" s="197"/>
      <c r="BH32" s="197"/>
      <c r="BI32" s="197"/>
      <c r="BJ32" s="197"/>
      <c r="BK32" s="197"/>
      <c r="BL32" s="197"/>
      <c r="BM32" s="197"/>
      <c r="BN32" s="197"/>
    </row>
    <row r="33" spans="1:66" ht="24" x14ac:dyDescent="0.3">
      <c r="A33" s="193"/>
      <c r="B33" s="215"/>
      <c r="C33" s="215" t="s">
        <v>101</v>
      </c>
      <c r="J33" s="196"/>
      <c r="K33" s="196"/>
      <c r="L33" s="196"/>
      <c r="M33" s="196"/>
      <c r="N33" s="196"/>
      <c r="O33" s="193"/>
      <c r="P33" s="196"/>
      <c r="Q33" s="196"/>
      <c r="R33" s="197"/>
      <c r="S33" s="197"/>
      <c r="T33" s="197"/>
      <c r="U33" s="197"/>
      <c r="V33" s="197"/>
      <c r="W33" s="197"/>
      <c r="X33" s="197"/>
      <c r="Y33" s="197"/>
      <c r="Z33" s="197"/>
      <c r="AA33" s="197"/>
      <c r="AB33" s="197"/>
      <c r="AC33" s="197"/>
      <c r="AD33" s="197"/>
      <c r="AE33" s="197"/>
      <c r="AF33" s="197"/>
      <c r="AG33" s="197"/>
      <c r="AH33" s="197"/>
      <c r="AI33" s="197"/>
      <c r="AJ33" s="197"/>
      <c r="AK33" s="197"/>
      <c r="AL33" s="197"/>
      <c r="AM33" s="197"/>
      <c r="AN33" s="196"/>
      <c r="AO33" s="196"/>
      <c r="AP33" s="196"/>
      <c r="AQ33" s="196"/>
      <c r="AR33" s="196"/>
      <c r="AS33" s="193"/>
      <c r="AT33" s="193"/>
      <c r="AU33" s="254"/>
      <c r="AV33" s="193"/>
      <c r="AW33" s="196"/>
      <c r="AX33" s="196"/>
      <c r="AY33" s="196"/>
      <c r="AZ33" s="197"/>
      <c r="BA33" s="197"/>
      <c r="BB33" s="197"/>
      <c r="BC33" s="197"/>
      <c r="BD33" s="197"/>
      <c r="BE33" s="197"/>
      <c r="BF33" s="197"/>
      <c r="BG33" s="197"/>
      <c r="BH33" s="197"/>
      <c r="BI33" s="197"/>
      <c r="BJ33" s="197"/>
      <c r="BK33" s="197"/>
      <c r="BL33" s="197"/>
      <c r="BM33" s="197"/>
      <c r="BN33" s="197"/>
    </row>
    <row r="34" spans="1:66" ht="24" x14ac:dyDescent="0.3">
      <c r="A34" s="197"/>
      <c r="B34" s="215"/>
      <c r="C34" s="215" t="s">
        <v>98</v>
      </c>
      <c r="J34" s="197"/>
      <c r="K34" s="197"/>
      <c r="L34" s="197"/>
      <c r="M34" s="197"/>
      <c r="N34" s="197"/>
      <c r="O34" s="197"/>
      <c r="P34" s="197"/>
      <c r="Q34" s="197"/>
      <c r="R34" s="197"/>
      <c r="S34" s="197"/>
      <c r="T34" s="197"/>
      <c r="U34" s="197"/>
      <c r="V34" s="197"/>
      <c r="W34" s="197"/>
      <c r="X34" s="197"/>
      <c r="Y34" s="197"/>
      <c r="Z34" s="197"/>
      <c r="AA34" s="197"/>
      <c r="AB34" s="197"/>
      <c r="AC34" s="197"/>
      <c r="AD34" s="197"/>
      <c r="AE34" s="197"/>
      <c r="AF34" s="197"/>
      <c r="AG34" s="197"/>
      <c r="AH34" s="197"/>
      <c r="AI34" s="197"/>
      <c r="AJ34" s="197"/>
      <c r="AK34" s="197"/>
      <c r="AL34" s="197"/>
      <c r="AM34" s="197"/>
      <c r="AN34" s="197"/>
      <c r="AO34" s="197"/>
      <c r="AP34" s="197"/>
      <c r="AQ34" s="197"/>
      <c r="AR34" s="197"/>
      <c r="AS34" s="197"/>
      <c r="AT34" s="197"/>
      <c r="AU34" s="197"/>
      <c r="AV34" s="197"/>
      <c r="AW34" s="197"/>
      <c r="AX34" s="197"/>
      <c r="AY34" s="197"/>
      <c r="AZ34" s="197"/>
      <c r="BA34" s="197"/>
      <c r="BB34" s="197"/>
      <c r="BC34" s="197"/>
      <c r="BD34" s="197"/>
      <c r="BE34" s="197"/>
      <c r="BF34" s="197"/>
      <c r="BG34" s="197"/>
      <c r="BH34" s="197"/>
      <c r="BI34" s="197"/>
      <c r="BJ34" s="197"/>
      <c r="BK34" s="197"/>
      <c r="BL34" s="197"/>
      <c r="BM34" s="197"/>
      <c r="BN34" s="197"/>
    </row>
    <row r="35" spans="1:66" ht="24" x14ac:dyDescent="0.3">
      <c r="A35" s="197"/>
      <c r="B35" s="215"/>
      <c r="C35" s="215" t="s">
        <v>102</v>
      </c>
      <c r="J35" s="197"/>
      <c r="K35" s="197"/>
      <c r="L35" s="197"/>
      <c r="M35" s="197"/>
      <c r="N35" s="197"/>
      <c r="O35" s="197"/>
      <c r="P35" s="197"/>
      <c r="Q35" s="197"/>
      <c r="R35" s="197"/>
      <c r="S35" s="197"/>
      <c r="T35" s="197"/>
      <c r="U35" s="197"/>
      <c r="V35" s="197"/>
      <c r="W35" s="197"/>
      <c r="X35" s="197"/>
      <c r="Y35" s="197"/>
      <c r="Z35" s="197"/>
      <c r="AA35" s="197"/>
      <c r="AB35" s="197"/>
      <c r="AC35" s="197"/>
      <c r="AD35" s="197"/>
      <c r="AE35" s="197"/>
      <c r="AF35" s="197"/>
      <c r="AG35" s="197"/>
      <c r="AH35" s="197"/>
      <c r="AI35" s="197"/>
      <c r="AJ35" s="197"/>
      <c r="AK35" s="197"/>
      <c r="AL35" s="197"/>
      <c r="AM35" s="197"/>
      <c r="AN35" s="197"/>
      <c r="AO35" s="197"/>
      <c r="AP35" s="197"/>
      <c r="AQ35" s="197"/>
      <c r="AR35" s="197"/>
      <c r="AS35" s="197"/>
      <c r="AT35" s="197"/>
      <c r="AU35" s="197"/>
      <c r="AV35" s="197"/>
      <c r="AW35" s="197"/>
      <c r="AX35" s="197"/>
      <c r="AY35" s="197"/>
      <c r="AZ35" s="197"/>
      <c r="BA35" s="197"/>
      <c r="BB35" s="197"/>
      <c r="BC35" s="197"/>
      <c r="BD35" s="197"/>
      <c r="BE35" s="197"/>
      <c r="BF35" s="197"/>
      <c r="BG35" s="197"/>
      <c r="BH35" s="197"/>
      <c r="BI35" s="197"/>
      <c r="BJ35" s="197"/>
      <c r="BK35" s="197"/>
      <c r="BL35" s="197"/>
      <c r="BM35" s="197"/>
      <c r="BN35" s="197"/>
    </row>
    <row r="36" spans="1:66" ht="25" thickBot="1" x14ac:dyDescent="0.35">
      <c r="A36" s="193"/>
      <c r="B36" s="215"/>
      <c r="C36" s="215" t="s">
        <v>96</v>
      </c>
      <c r="J36" s="196"/>
      <c r="K36" s="196"/>
      <c r="L36" s="196"/>
      <c r="M36" s="196"/>
      <c r="N36" s="196"/>
      <c r="O36" s="193"/>
      <c r="P36" s="196"/>
      <c r="Q36" s="196"/>
      <c r="R36" s="197"/>
      <c r="S36" s="197"/>
      <c r="T36" s="197"/>
      <c r="U36" s="197"/>
      <c r="V36" s="197"/>
      <c r="W36" s="197"/>
      <c r="X36" s="197"/>
      <c r="Y36" s="197"/>
      <c r="Z36" s="197"/>
      <c r="AA36" s="197"/>
      <c r="AB36" s="197"/>
      <c r="AC36" s="197"/>
      <c r="AD36" s="197"/>
      <c r="AE36" s="197"/>
      <c r="AF36" s="197"/>
      <c r="AG36" s="197"/>
      <c r="AH36" s="197"/>
      <c r="AI36" s="197"/>
      <c r="AJ36" s="197"/>
      <c r="AK36" s="197"/>
      <c r="AL36" s="197"/>
      <c r="AM36" s="197"/>
      <c r="AN36" s="196"/>
      <c r="AO36" s="196"/>
      <c r="AP36" s="196"/>
      <c r="AQ36" s="196"/>
      <c r="AR36" s="196"/>
      <c r="AS36" s="193"/>
      <c r="AT36" s="193"/>
      <c r="AU36" s="254"/>
      <c r="AV36" s="193"/>
      <c r="AW36" s="196"/>
      <c r="AX36" s="196"/>
      <c r="AY36" s="196"/>
      <c r="AZ36" s="197"/>
      <c r="BA36" s="197"/>
      <c r="BB36" s="197"/>
      <c r="BC36" s="197"/>
      <c r="BD36" s="197"/>
      <c r="BE36" s="197"/>
      <c r="BF36" s="197"/>
      <c r="BG36" s="197"/>
      <c r="BH36" s="197"/>
      <c r="BI36" s="197"/>
      <c r="BJ36" s="197"/>
      <c r="BK36" s="197"/>
      <c r="BL36" s="197"/>
      <c r="BM36" s="197"/>
      <c r="BN36" s="197"/>
    </row>
    <row r="37" spans="1:66" ht="25" thickBot="1" x14ac:dyDescent="0.35">
      <c r="A37" s="197"/>
      <c r="B37" s="215"/>
      <c r="C37" s="232" t="s">
        <v>103</v>
      </c>
      <c r="E37" s="233" t="s">
        <v>104</v>
      </c>
      <c r="F37" s="234">
        <v>0.02</v>
      </c>
      <c r="J37" s="197"/>
      <c r="K37" s="197"/>
      <c r="L37" s="197"/>
      <c r="M37" s="197"/>
      <c r="N37" s="197"/>
      <c r="O37" s="197"/>
      <c r="P37" s="197"/>
      <c r="Q37" s="197"/>
      <c r="R37" s="197"/>
      <c r="S37" s="197"/>
      <c r="T37" s="197"/>
      <c r="U37" s="197"/>
      <c r="V37" s="197"/>
      <c r="W37" s="197"/>
      <c r="X37" s="197"/>
      <c r="Y37" s="197"/>
      <c r="Z37" s="197"/>
      <c r="AA37" s="197"/>
      <c r="AB37" s="197"/>
      <c r="AC37" s="197"/>
      <c r="AD37" s="197"/>
      <c r="AE37" s="197"/>
      <c r="AF37" s="197"/>
      <c r="AG37" s="197"/>
      <c r="AH37" s="197"/>
      <c r="AI37" s="197"/>
      <c r="AJ37" s="197"/>
      <c r="AK37" s="197"/>
      <c r="AL37" s="197"/>
      <c r="AM37" s="197"/>
      <c r="AN37" s="197"/>
      <c r="AO37" s="197"/>
      <c r="AP37" s="197"/>
      <c r="AQ37" s="197"/>
      <c r="AR37" s="197"/>
      <c r="AS37" s="197"/>
      <c r="AT37" s="197"/>
      <c r="AU37" s="197"/>
      <c r="AV37" s="197"/>
      <c r="AW37" s="197"/>
      <c r="AX37" s="197"/>
      <c r="AY37" s="197"/>
      <c r="AZ37" s="197"/>
      <c r="BA37" s="197"/>
      <c r="BB37" s="197"/>
      <c r="BC37" s="197"/>
      <c r="BD37" s="197"/>
      <c r="BE37" s="197"/>
      <c r="BF37" s="197"/>
      <c r="BG37" s="197"/>
      <c r="BH37" s="197"/>
      <c r="BI37" s="197"/>
      <c r="BJ37" s="197"/>
      <c r="BK37" s="197"/>
      <c r="BL37" s="197"/>
      <c r="BM37" s="197"/>
      <c r="BN37" s="197"/>
    </row>
    <row r="38" spans="1:66" ht="25" thickBot="1" x14ac:dyDescent="0.35">
      <c r="A38" s="197"/>
      <c r="B38" s="215"/>
      <c r="C38" s="215" t="s">
        <v>98</v>
      </c>
      <c r="E38" s="233" t="s">
        <v>105</v>
      </c>
      <c r="F38" s="235">
        <v>2.5000000000000001E-2</v>
      </c>
      <c r="J38" s="197"/>
      <c r="K38" s="197"/>
      <c r="L38" s="197"/>
      <c r="M38" s="197"/>
      <c r="N38" s="197"/>
      <c r="O38" s="197"/>
      <c r="P38" s="197"/>
      <c r="Q38" s="197"/>
      <c r="R38" s="197"/>
      <c r="S38" s="197"/>
      <c r="T38" s="197"/>
      <c r="U38" s="197"/>
      <c r="V38" s="197"/>
      <c r="W38" s="197"/>
      <c r="X38" s="197"/>
      <c r="Y38" s="197"/>
      <c r="Z38" s="197"/>
      <c r="AA38" s="197"/>
      <c r="AB38" s="197"/>
      <c r="AC38" s="197"/>
      <c r="AD38" s="197"/>
      <c r="AE38" s="197"/>
      <c r="AF38" s="197"/>
      <c r="AG38" s="197"/>
      <c r="AH38" s="197"/>
      <c r="AI38" s="197"/>
      <c r="AJ38" s="197"/>
      <c r="AK38" s="197"/>
      <c r="AL38" s="197"/>
      <c r="AM38" s="197"/>
      <c r="AN38" s="197"/>
      <c r="AO38" s="197"/>
      <c r="AP38" s="197"/>
      <c r="AQ38" s="197"/>
      <c r="AR38" s="197"/>
      <c r="AS38" s="197"/>
      <c r="AT38" s="197"/>
      <c r="AU38" s="197"/>
      <c r="AV38" s="197"/>
      <c r="AW38" s="197"/>
      <c r="AX38" s="197"/>
      <c r="AY38" s="197"/>
      <c r="AZ38" s="197"/>
      <c r="BA38" s="197"/>
      <c r="BB38" s="197"/>
      <c r="BC38" s="197"/>
      <c r="BD38" s="197"/>
      <c r="BE38" s="197"/>
      <c r="BF38" s="197"/>
      <c r="BG38" s="197"/>
      <c r="BH38" s="197"/>
      <c r="BI38" s="197"/>
      <c r="BJ38" s="197"/>
      <c r="BK38" s="197"/>
      <c r="BL38" s="197"/>
      <c r="BM38" s="197"/>
      <c r="BN38" s="197"/>
    </row>
    <row r="39" spans="1:66" ht="25" thickBot="1" x14ac:dyDescent="0.35">
      <c r="A39" s="193"/>
      <c r="B39" s="215"/>
      <c r="C39" s="236" t="s">
        <v>106</v>
      </c>
      <c r="E39" s="233" t="s">
        <v>107</v>
      </c>
      <c r="F39" s="235">
        <v>8.5000000000000006E-2</v>
      </c>
      <c r="J39" s="196"/>
      <c r="K39" s="196"/>
      <c r="L39" s="196"/>
      <c r="M39" s="196"/>
      <c r="N39" s="196"/>
      <c r="O39" s="193"/>
      <c r="P39" s="196"/>
      <c r="Q39" s="196"/>
      <c r="R39" s="197"/>
      <c r="S39" s="197"/>
      <c r="T39" s="197"/>
      <c r="U39" s="197"/>
      <c r="V39" s="197"/>
      <c r="W39" s="197"/>
      <c r="X39" s="197"/>
      <c r="Y39" s="197"/>
      <c r="Z39" s="197"/>
      <c r="AA39" s="197"/>
      <c r="AB39" s="197"/>
      <c r="AC39" s="197"/>
      <c r="AD39" s="197"/>
      <c r="AE39" s="197"/>
      <c r="AF39" s="197"/>
      <c r="AG39" s="197"/>
      <c r="AH39" s="197"/>
      <c r="AI39" s="197"/>
      <c r="AJ39" s="197"/>
      <c r="AK39" s="197"/>
      <c r="AL39" s="197"/>
      <c r="AM39" s="197"/>
      <c r="AN39" s="196"/>
      <c r="AO39" s="196"/>
      <c r="AP39" s="196"/>
      <c r="AQ39" s="196"/>
      <c r="AR39" s="196"/>
      <c r="AS39" s="193"/>
      <c r="AT39" s="193"/>
      <c r="AU39" s="254"/>
      <c r="AV39" s="193"/>
      <c r="AW39" s="196"/>
      <c r="AX39" s="196"/>
      <c r="AY39" s="196"/>
      <c r="AZ39" s="197"/>
      <c r="BA39" s="197"/>
      <c r="BB39" s="197"/>
      <c r="BC39" s="197"/>
      <c r="BD39" s="197"/>
      <c r="BE39" s="197"/>
      <c r="BF39" s="197"/>
      <c r="BG39" s="197"/>
      <c r="BH39" s="197"/>
      <c r="BI39" s="197"/>
      <c r="BJ39" s="197"/>
      <c r="BK39" s="197"/>
      <c r="BL39" s="197"/>
      <c r="BM39" s="197"/>
      <c r="BN39" s="197"/>
    </row>
    <row r="40" spans="1:66" ht="24" x14ac:dyDescent="0.3">
      <c r="A40" s="193"/>
      <c r="B40" s="215"/>
      <c r="C40" s="215" t="s">
        <v>96</v>
      </c>
      <c r="J40" s="196"/>
      <c r="K40" s="196"/>
      <c r="L40" s="196"/>
      <c r="M40" s="196"/>
      <c r="N40" s="196"/>
      <c r="O40" s="193"/>
      <c r="P40" s="196"/>
      <c r="Q40" s="196"/>
      <c r="R40" s="197"/>
      <c r="S40" s="197"/>
      <c r="T40" s="197"/>
      <c r="U40" s="197"/>
      <c r="V40" s="197"/>
      <c r="W40" s="197"/>
      <c r="X40" s="197"/>
      <c r="Y40" s="197"/>
      <c r="Z40" s="197"/>
      <c r="AA40" s="197"/>
      <c r="AB40" s="197"/>
      <c r="AC40" s="197"/>
      <c r="AD40" s="197"/>
      <c r="AE40" s="197"/>
      <c r="AF40" s="197"/>
      <c r="AG40" s="197"/>
      <c r="AH40" s="197"/>
      <c r="AI40" s="197"/>
      <c r="AJ40" s="197"/>
      <c r="AK40" s="197"/>
      <c r="AL40" s="197"/>
      <c r="AM40" s="197"/>
      <c r="AN40" s="196"/>
      <c r="AO40" s="196"/>
      <c r="AP40" s="196"/>
      <c r="AQ40" s="196"/>
      <c r="AR40" s="196"/>
      <c r="AS40" s="193"/>
      <c r="AT40" s="193"/>
      <c r="AU40" s="254"/>
      <c r="AV40" s="193"/>
      <c r="AW40" s="196"/>
      <c r="AX40" s="196"/>
      <c r="AY40" s="196"/>
      <c r="AZ40" s="197"/>
      <c r="BA40" s="197"/>
      <c r="BB40" s="197"/>
      <c r="BC40" s="197"/>
      <c r="BD40" s="197"/>
      <c r="BE40" s="197"/>
      <c r="BF40" s="197"/>
      <c r="BG40" s="197"/>
      <c r="BH40" s="197"/>
      <c r="BI40" s="197"/>
      <c r="BJ40" s="197"/>
      <c r="BK40" s="197"/>
      <c r="BL40" s="197"/>
      <c r="BM40" s="197"/>
      <c r="BN40" s="197"/>
    </row>
    <row r="41" spans="1:66" ht="24" x14ac:dyDescent="0.3">
      <c r="A41" s="197"/>
      <c r="B41" s="215"/>
      <c r="C41" s="237">
        <f>0.025+2*(0.085-0.025)</f>
        <v>0.14500000000000002</v>
      </c>
      <c r="J41" s="197"/>
      <c r="K41" s="197"/>
      <c r="L41" s="197"/>
      <c r="M41" s="197"/>
      <c r="N41" s="197"/>
      <c r="O41" s="197"/>
      <c r="P41" s="197"/>
      <c r="Q41" s="197"/>
      <c r="R41" s="197"/>
      <c r="S41" s="197"/>
      <c r="T41" s="197"/>
      <c r="U41" s="197"/>
      <c r="V41" s="197"/>
      <c r="W41" s="197"/>
      <c r="X41" s="197"/>
      <c r="Y41" s="197"/>
      <c r="Z41" s="197"/>
      <c r="AA41" s="197"/>
      <c r="AB41" s="197"/>
      <c r="AC41" s="197"/>
      <c r="AD41" s="197"/>
      <c r="AE41" s="197"/>
      <c r="AF41" s="197"/>
      <c r="AG41" s="197"/>
      <c r="AH41" s="197"/>
      <c r="AI41" s="197"/>
      <c r="AJ41" s="197"/>
      <c r="AK41" s="197"/>
      <c r="AL41" s="197"/>
      <c r="AM41" s="197"/>
      <c r="AN41" s="197"/>
      <c r="AO41" s="197"/>
      <c r="AP41" s="197"/>
      <c r="AQ41" s="197"/>
      <c r="AR41" s="197"/>
      <c r="AS41" s="197"/>
      <c r="AT41" s="197"/>
      <c r="AU41" s="197"/>
      <c r="AV41" s="197"/>
      <c r="AW41" s="197"/>
      <c r="AX41" s="197"/>
      <c r="AY41" s="197"/>
      <c r="AZ41" s="197"/>
      <c r="BA41" s="197"/>
      <c r="BB41" s="197"/>
      <c r="BC41" s="197"/>
      <c r="BD41" s="197"/>
      <c r="BE41" s="197"/>
      <c r="BF41" s="197"/>
      <c r="BG41" s="197"/>
      <c r="BH41" s="197"/>
      <c r="BI41" s="197"/>
      <c r="BJ41" s="197"/>
      <c r="BK41" s="197"/>
      <c r="BL41" s="197"/>
      <c r="BM41" s="197"/>
      <c r="BN41" s="197"/>
    </row>
    <row r="42" spans="1:66" ht="24" x14ac:dyDescent="0.3">
      <c r="A42" s="197"/>
      <c r="J42" s="197"/>
      <c r="K42" s="197"/>
      <c r="L42" s="197"/>
      <c r="M42" s="197"/>
      <c r="N42" s="197"/>
      <c r="O42" s="197"/>
      <c r="P42" s="197"/>
      <c r="Q42" s="197"/>
      <c r="R42" s="197"/>
      <c r="S42" s="197"/>
      <c r="T42" s="197"/>
      <c r="U42" s="197"/>
      <c r="V42" s="197"/>
      <c r="W42" s="197"/>
      <c r="X42" s="197"/>
      <c r="Y42" s="197"/>
      <c r="Z42" s="197"/>
      <c r="AA42" s="197"/>
      <c r="AB42" s="197"/>
      <c r="AC42" s="197"/>
      <c r="AD42" s="197"/>
      <c r="AE42" s="197"/>
      <c r="AF42" s="197"/>
      <c r="AG42" s="197"/>
      <c r="AH42" s="197"/>
      <c r="AI42" s="197"/>
      <c r="AJ42" s="197"/>
      <c r="AK42" s="197"/>
      <c r="AL42" s="197"/>
      <c r="AM42" s="197"/>
      <c r="AN42" s="197"/>
      <c r="AO42" s="197"/>
      <c r="AP42" s="197"/>
      <c r="AQ42" s="197"/>
      <c r="AR42" s="197"/>
      <c r="AS42" s="197"/>
      <c r="AT42" s="197"/>
      <c r="AU42" s="197"/>
      <c r="AV42" s="197"/>
      <c r="AW42" s="197"/>
      <c r="AX42" s="197"/>
      <c r="AY42" s="197"/>
      <c r="AZ42" s="197"/>
      <c r="BA42" s="197"/>
      <c r="BB42" s="197"/>
      <c r="BC42" s="197"/>
      <c r="BD42" s="197"/>
      <c r="BE42" s="197"/>
      <c r="BF42" s="197"/>
      <c r="BG42" s="197"/>
      <c r="BH42" s="197"/>
      <c r="BI42" s="197"/>
      <c r="BJ42" s="197"/>
      <c r="BK42" s="197"/>
      <c r="BL42" s="197"/>
      <c r="BM42" s="197"/>
      <c r="BN42" s="197"/>
    </row>
    <row r="43" spans="1:66" ht="24" x14ac:dyDescent="0.3">
      <c r="A43" s="193"/>
      <c r="J43" s="196"/>
      <c r="K43" s="196"/>
      <c r="L43" s="196"/>
      <c r="M43" s="196"/>
      <c r="N43" s="196"/>
      <c r="O43" s="193"/>
      <c r="P43" s="196"/>
      <c r="Q43" s="196"/>
      <c r="R43" s="197"/>
      <c r="S43" s="197"/>
      <c r="T43" s="197"/>
      <c r="U43" s="197"/>
      <c r="V43" s="197"/>
      <c r="W43" s="197"/>
      <c r="X43" s="197"/>
      <c r="Y43" s="197"/>
      <c r="Z43" s="197"/>
      <c r="AA43" s="197"/>
      <c r="AB43" s="197"/>
      <c r="AC43" s="197"/>
      <c r="AD43" s="197"/>
      <c r="AE43" s="197"/>
      <c r="AF43" s="197"/>
      <c r="AG43" s="197"/>
      <c r="AH43" s="197"/>
      <c r="AI43" s="197"/>
      <c r="AJ43" s="197"/>
      <c r="AK43" s="197"/>
      <c r="AL43" s="197"/>
      <c r="AM43" s="197"/>
      <c r="AN43" s="196"/>
      <c r="AO43" s="196"/>
      <c r="AP43" s="196"/>
      <c r="AQ43" s="196"/>
      <c r="AR43" s="196"/>
      <c r="AS43" s="193"/>
      <c r="AT43" s="193"/>
      <c r="AU43" s="254"/>
      <c r="AV43" s="193"/>
      <c r="AW43" s="196"/>
      <c r="AX43" s="196"/>
      <c r="AY43" s="196"/>
      <c r="AZ43" s="197"/>
      <c r="BA43" s="197"/>
      <c r="BB43" s="197"/>
      <c r="BC43" s="197"/>
      <c r="BD43" s="197"/>
      <c r="BE43" s="197"/>
      <c r="BF43" s="197"/>
      <c r="BG43" s="197"/>
      <c r="BH43" s="197"/>
      <c r="BI43" s="197"/>
      <c r="BJ43" s="197"/>
      <c r="BK43" s="197"/>
      <c r="BL43" s="197"/>
      <c r="BM43" s="197"/>
      <c r="BN43" s="197"/>
    </row>
    <row r="44" spans="1:66" ht="24" x14ac:dyDescent="0.3">
      <c r="A44" s="197"/>
      <c r="J44" s="197"/>
      <c r="K44" s="197"/>
      <c r="L44" s="197"/>
      <c r="M44" s="197"/>
      <c r="N44" s="197"/>
      <c r="O44" s="197"/>
      <c r="P44" s="197"/>
      <c r="Q44" s="197"/>
      <c r="R44" s="197"/>
      <c r="S44" s="197"/>
      <c r="T44" s="197"/>
      <c r="U44" s="197"/>
      <c r="V44" s="197"/>
      <c r="W44" s="197"/>
      <c r="X44" s="197"/>
      <c r="Y44" s="197"/>
      <c r="Z44" s="197"/>
      <c r="AA44" s="197"/>
      <c r="AB44" s="197"/>
      <c r="AC44" s="197"/>
      <c r="AD44" s="197"/>
      <c r="AE44" s="197"/>
      <c r="AF44" s="197"/>
      <c r="AG44" s="197"/>
      <c r="AH44" s="197"/>
      <c r="AI44" s="197"/>
      <c r="AJ44" s="197"/>
      <c r="AK44" s="197"/>
      <c r="AL44" s="197"/>
      <c r="AM44" s="197"/>
      <c r="AN44" s="197"/>
      <c r="AO44" s="197"/>
      <c r="AP44" s="197"/>
      <c r="AQ44" s="197"/>
      <c r="AR44" s="197"/>
      <c r="AS44" s="197"/>
      <c r="AT44" s="197"/>
      <c r="AU44" s="197"/>
      <c r="AV44" s="197"/>
      <c r="AW44" s="197"/>
      <c r="AX44" s="197"/>
      <c r="AY44" s="197"/>
      <c r="AZ44" s="197"/>
      <c r="BA44" s="197"/>
      <c r="BB44" s="197"/>
      <c r="BC44" s="197"/>
      <c r="BD44" s="197"/>
      <c r="BE44" s="197"/>
      <c r="BF44" s="197"/>
      <c r="BG44" s="197"/>
      <c r="BH44" s="197"/>
      <c r="BI44" s="197"/>
      <c r="BJ44" s="197"/>
      <c r="BK44" s="197"/>
      <c r="BL44" s="197"/>
      <c r="BM44" s="197"/>
      <c r="BN44" s="197"/>
    </row>
    <row r="45" spans="1:66" ht="24" x14ac:dyDescent="0.3">
      <c r="A45" s="197"/>
      <c r="J45" s="197"/>
      <c r="K45" s="197"/>
      <c r="L45" s="197"/>
      <c r="M45" s="197"/>
      <c r="N45" s="197"/>
      <c r="O45" s="197"/>
      <c r="P45" s="197"/>
      <c r="Q45" s="197"/>
      <c r="R45" s="197"/>
      <c r="S45" s="197"/>
      <c r="T45" s="197"/>
      <c r="U45" s="197"/>
      <c r="V45" s="197"/>
      <c r="W45" s="197"/>
      <c r="X45" s="197"/>
      <c r="Y45" s="197"/>
      <c r="Z45" s="197"/>
      <c r="AA45" s="197"/>
      <c r="AB45" s="197"/>
      <c r="AC45" s="197"/>
      <c r="AD45" s="197"/>
      <c r="AE45" s="197"/>
      <c r="AF45" s="197"/>
      <c r="AG45" s="197"/>
      <c r="AH45" s="197"/>
      <c r="AI45" s="197"/>
      <c r="AJ45" s="197"/>
      <c r="AK45" s="197"/>
      <c r="AL45" s="197"/>
      <c r="AM45" s="197"/>
      <c r="AN45" s="197"/>
      <c r="AO45" s="197"/>
      <c r="AP45" s="197"/>
      <c r="AQ45" s="197"/>
      <c r="AR45" s="197"/>
      <c r="AS45" s="197"/>
      <c r="AT45" s="197"/>
      <c r="AU45" s="197"/>
      <c r="AV45" s="197"/>
      <c r="AW45" s="197"/>
      <c r="AX45" s="197"/>
      <c r="AY45" s="197"/>
      <c r="AZ45" s="197"/>
      <c r="BA45" s="197"/>
      <c r="BB45" s="197"/>
      <c r="BC45" s="197"/>
      <c r="BD45" s="197"/>
      <c r="BE45" s="197"/>
      <c r="BF45" s="197"/>
      <c r="BG45" s="197"/>
      <c r="BH45" s="197"/>
      <c r="BI45" s="197"/>
      <c r="BJ45" s="197"/>
      <c r="BK45" s="197"/>
      <c r="BL45" s="197"/>
      <c r="BM45" s="197"/>
      <c r="BN45" s="197"/>
    </row>
    <row r="46" spans="1:66" ht="24" x14ac:dyDescent="0.3">
      <c r="A46" s="193"/>
      <c r="C46" s="238" t="s">
        <v>108</v>
      </c>
      <c r="J46" s="196"/>
      <c r="K46" s="196"/>
      <c r="L46" s="196"/>
      <c r="M46" s="196"/>
      <c r="N46" s="196"/>
      <c r="O46" s="193"/>
      <c r="P46" s="196"/>
      <c r="Q46" s="196"/>
      <c r="R46" s="197"/>
      <c r="S46" s="197"/>
      <c r="T46" s="197"/>
      <c r="U46" s="197"/>
      <c r="V46" s="197"/>
      <c r="W46" s="197"/>
      <c r="X46" s="197"/>
      <c r="Y46" s="197"/>
      <c r="Z46" s="197"/>
      <c r="AA46" s="197"/>
      <c r="AB46" s="197"/>
      <c r="AC46" s="197"/>
      <c r="AD46" s="197"/>
      <c r="AE46" s="197"/>
      <c r="AF46" s="197"/>
      <c r="AG46" s="197"/>
      <c r="AH46" s="197"/>
      <c r="AI46" s="197"/>
      <c r="AJ46" s="197"/>
      <c r="AK46" s="197"/>
      <c r="AL46" s="197"/>
      <c r="AM46" s="197"/>
      <c r="AN46" s="196"/>
      <c r="AO46" s="196"/>
      <c r="AP46" s="196"/>
      <c r="AQ46" s="196"/>
      <c r="AR46" s="196"/>
      <c r="AS46" s="193"/>
      <c r="AT46" s="193"/>
      <c r="AU46" s="254"/>
      <c r="AV46" s="193"/>
      <c r="AW46" s="196"/>
      <c r="AX46" s="196"/>
      <c r="AY46" s="196"/>
      <c r="AZ46" s="197"/>
      <c r="BA46" s="197"/>
      <c r="BB46" s="197"/>
      <c r="BC46" s="197"/>
      <c r="BD46" s="197"/>
      <c r="BE46" s="197"/>
      <c r="BF46" s="197"/>
      <c r="BG46" s="197"/>
      <c r="BH46" s="197"/>
      <c r="BI46" s="197"/>
      <c r="BJ46" s="197"/>
      <c r="BK46" s="197"/>
      <c r="BL46" s="197"/>
      <c r="BM46" s="197"/>
      <c r="BN46" s="197"/>
    </row>
    <row r="47" spans="1:66" ht="25" thickBot="1" x14ac:dyDescent="0.35">
      <c r="A47" s="197"/>
      <c r="C47" s="217" t="s">
        <v>96</v>
      </c>
      <c r="J47" s="197"/>
      <c r="K47" s="197"/>
      <c r="L47" s="197"/>
      <c r="M47" s="197"/>
      <c r="N47" s="197"/>
      <c r="O47" s="197"/>
      <c r="P47" s="197"/>
      <c r="Q47" s="197"/>
      <c r="R47" s="197"/>
      <c r="S47" s="197"/>
      <c r="T47" s="197"/>
      <c r="U47" s="197"/>
      <c r="V47" s="197"/>
      <c r="W47" s="197"/>
      <c r="X47" s="197"/>
      <c r="Y47" s="197"/>
      <c r="Z47" s="197"/>
      <c r="AA47" s="197"/>
      <c r="AB47" s="197"/>
      <c r="AC47" s="197"/>
      <c r="AD47" s="197"/>
      <c r="AE47" s="197"/>
      <c r="AF47" s="197"/>
      <c r="AG47" s="197"/>
      <c r="AH47" s="197"/>
      <c r="AI47" s="197"/>
      <c r="AJ47" s="197"/>
      <c r="AK47" s="197"/>
      <c r="AL47" s="197"/>
      <c r="AM47" s="197"/>
      <c r="AN47" s="197"/>
      <c r="AO47" s="197"/>
      <c r="AP47" s="197"/>
      <c r="AQ47" s="197"/>
      <c r="AR47" s="197"/>
      <c r="AS47" s="197"/>
      <c r="AT47" s="197"/>
      <c r="AU47" s="197"/>
      <c r="AV47" s="197"/>
      <c r="AW47" s="197"/>
      <c r="AX47" s="197"/>
      <c r="AY47" s="197"/>
      <c r="AZ47" s="197"/>
      <c r="BA47" s="197"/>
      <c r="BB47" s="197"/>
      <c r="BC47" s="197"/>
      <c r="BD47" s="197"/>
      <c r="BE47" s="197"/>
      <c r="BF47" s="197"/>
      <c r="BG47" s="197"/>
      <c r="BH47" s="197"/>
      <c r="BI47" s="197"/>
      <c r="BJ47" s="197"/>
      <c r="BK47" s="197"/>
      <c r="BL47" s="197"/>
      <c r="BM47" s="197"/>
      <c r="BN47" s="197"/>
    </row>
    <row r="48" spans="1:66" ht="25" thickBot="1" x14ac:dyDescent="0.35">
      <c r="A48" s="197"/>
      <c r="C48" s="239" t="s">
        <v>109</v>
      </c>
      <c r="E48" s="233" t="s">
        <v>110</v>
      </c>
      <c r="F48" s="234">
        <v>0.05</v>
      </c>
      <c r="J48" s="197"/>
      <c r="K48" s="197"/>
      <c r="L48" s="197"/>
      <c r="M48" s="197"/>
      <c r="N48" s="197"/>
      <c r="O48" s="197"/>
      <c r="P48" s="197"/>
      <c r="Q48" s="197"/>
      <c r="R48" s="197"/>
      <c r="S48" s="197"/>
      <c r="T48" s="197"/>
      <c r="U48" s="197"/>
      <c r="V48" s="197"/>
      <c r="W48" s="197"/>
      <c r="X48" s="197"/>
      <c r="Y48" s="197"/>
      <c r="Z48" s="197"/>
      <c r="AA48" s="197"/>
      <c r="AB48" s="197"/>
      <c r="AC48" s="197"/>
      <c r="AD48" s="197"/>
      <c r="AE48" s="197"/>
      <c r="AF48" s="197"/>
      <c r="AG48" s="197"/>
      <c r="AH48" s="197"/>
      <c r="AI48" s="197"/>
      <c r="AJ48" s="197"/>
      <c r="AK48" s="197"/>
      <c r="AL48" s="197"/>
      <c r="AM48" s="197"/>
      <c r="AN48" s="197"/>
      <c r="AO48" s="197"/>
      <c r="AP48" s="197"/>
      <c r="AQ48" s="197"/>
      <c r="AR48" s="197"/>
      <c r="AS48" s="197"/>
      <c r="AT48" s="197"/>
      <c r="AU48" s="197"/>
      <c r="AV48" s="197"/>
      <c r="AW48" s="197"/>
      <c r="AX48" s="197"/>
      <c r="AY48" s="197"/>
      <c r="AZ48" s="197"/>
      <c r="BA48" s="197"/>
      <c r="BB48" s="197"/>
      <c r="BC48" s="197"/>
      <c r="BD48" s="197"/>
      <c r="BE48" s="197"/>
      <c r="BF48" s="197"/>
      <c r="BG48" s="197"/>
      <c r="BH48" s="197"/>
      <c r="BI48" s="197"/>
      <c r="BJ48" s="197"/>
      <c r="BK48" s="197"/>
      <c r="BL48" s="197"/>
      <c r="BM48" s="197"/>
      <c r="BN48" s="197"/>
    </row>
    <row r="49" spans="1:66" ht="24" x14ac:dyDescent="0.3">
      <c r="A49" s="193"/>
      <c r="C49" s="217" t="s">
        <v>96</v>
      </c>
      <c r="J49" s="196"/>
      <c r="K49" s="196"/>
      <c r="L49" s="196"/>
      <c r="M49" s="196"/>
      <c r="N49" s="196"/>
      <c r="O49" s="193"/>
      <c r="P49" s="196"/>
      <c r="Q49" s="196"/>
      <c r="R49" s="197"/>
      <c r="S49" s="197"/>
      <c r="T49" s="197"/>
      <c r="U49" s="197"/>
      <c r="V49" s="197"/>
      <c r="W49" s="197"/>
      <c r="X49" s="197"/>
      <c r="Y49" s="197"/>
      <c r="Z49" s="197"/>
      <c r="AA49" s="197"/>
      <c r="AB49" s="197"/>
      <c r="AC49" s="197"/>
      <c r="AD49" s="197"/>
      <c r="AE49" s="197"/>
      <c r="AF49" s="197"/>
      <c r="AG49" s="197"/>
      <c r="AH49" s="197"/>
      <c r="AI49" s="197"/>
      <c r="AJ49" s="197"/>
      <c r="AK49" s="197"/>
      <c r="AL49" s="197"/>
      <c r="AM49" s="197"/>
      <c r="AN49" s="196"/>
      <c r="AO49" s="196"/>
      <c r="AP49" s="196"/>
      <c r="AQ49" s="196"/>
      <c r="AR49" s="196"/>
      <c r="AS49" s="193"/>
      <c r="AT49" s="193"/>
      <c r="AU49" s="254"/>
      <c r="AV49" s="193"/>
      <c r="AW49" s="196"/>
      <c r="AX49" s="196"/>
      <c r="AY49" s="196"/>
      <c r="AZ49" s="197"/>
      <c r="BA49" s="197"/>
      <c r="BB49" s="197"/>
      <c r="BC49" s="197"/>
      <c r="BD49" s="197"/>
      <c r="BE49" s="197"/>
      <c r="BF49" s="197"/>
      <c r="BG49" s="197"/>
      <c r="BH49" s="197"/>
      <c r="BI49" s="197"/>
      <c r="BJ49" s="197"/>
      <c r="BK49" s="197"/>
      <c r="BL49" s="197"/>
      <c r="BM49" s="197"/>
      <c r="BN49" s="197"/>
    </row>
    <row r="50" spans="1:66" ht="24" x14ac:dyDescent="0.3">
      <c r="A50" s="197"/>
      <c r="C50" s="217" t="s">
        <v>111</v>
      </c>
      <c r="J50" s="197"/>
      <c r="K50" s="197"/>
      <c r="L50" s="197"/>
      <c r="M50" s="197"/>
      <c r="N50" s="197"/>
      <c r="O50" s="197"/>
      <c r="P50" s="197"/>
      <c r="Q50" s="197"/>
      <c r="R50" s="197"/>
      <c r="S50" s="197"/>
      <c r="T50" s="197"/>
      <c r="U50" s="197"/>
      <c r="V50" s="197"/>
      <c r="W50" s="197"/>
      <c r="X50" s="197"/>
      <c r="Y50" s="197"/>
      <c r="Z50" s="197"/>
      <c r="AA50" s="197"/>
      <c r="AB50" s="197"/>
      <c r="AC50" s="197"/>
      <c r="AD50" s="197"/>
      <c r="AE50" s="197"/>
      <c r="AF50" s="197"/>
      <c r="AG50" s="197"/>
      <c r="AH50" s="197"/>
      <c r="AI50" s="197"/>
      <c r="AJ50" s="197"/>
      <c r="AK50" s="197"/>
      <c r="AL50" s="197"/>
      <c r="AM50" s="197"/>
      <c r="AN50" s="197"/>
      <c r="AO50" s="197"/>
      <c r="AP50" s="197"/>
      <c r="AQ50" s="197"/>
      <c r="AR50" s="197"/>
      <c r="AS50" s="197"/>
      <c r="AT50" s="197"/>
      <c r="AU50" s="197"/>
      <c r="AV50" s="197"/>
      <c r="AW50" s="197"/>
      <c r="AX50" s="197"/>
      <c r="AY50" s="197"/>
      <c r="AZ50" s="197"/>
      <c r="BA50" s="197"/>
      <c r="BB50" s="197"/>
      <c r="BC50" s="197"/>
      <c r="BD50" s="197"/>
      <c r="BE50" s="197"/>
      <c r="BF50" s="197"/>
      <c r="BG50" s="197"/>
      <c r="BH50" s="197"/>
      <c r="BI50" s="197"/>
      <c r="BJ50" s="197"/>
      <c r="BK50" s="197"/>
      <c r="BL50" s="197"/>
      <c r="BM50" s="197"/>
      <c r="BN50" s="197"/>
    </row>
    <row r="51" spans="1:66" ht="24" x14ac:dyDescent="0.3">
      <c r="A51" s="197"/>
      <c r="C51" s="217" t="s">
        <v>96</v>
      </c>
      <c r="J51" s="197"/>
      <c r="K51" s="197"/>
      <c r="L51" s="197"/>
      <c r="M51" s="197"/>
      <c r="N51" s="197"/>
      <c r="O51" s="197"/>
      <c r="P51" s="197"/>
      <c r="Q51" s="197"/>
      <c r="R51" s="197"/>
      <c r="S51" s="197"/>
      <c r="T51" s="197"/>
      <c r="U51" s="197"/>
      <c r="V51" s="197"/>
      <c r="W51" s="197"/>
      <c r="X51" s="197"/>
      <c r="Y51" s="197"/>
      <c r="Z51" s="197"/>
      <c r="AA51" s="197"/>
      <c r="AB51" s="197"/>
      <c r="AC51" s="197"/>
      <c r="AD51" s="197"/>
      <c r="AE51" s="197"/>
      <c r="AF51" s="197"/>
      <c r="AG51" s="197"/>
      <c r="AH51" s="197"/>
      <c r="AI51" s="197"/>
      <c r="AJ51" s="197"/>
      <c r="AK51" s="197"/>
      <c r="AL51" s="197"/>
      <c r="AM51" s="197"/>
      <c r="AN51" s="197"/>
      <c r="AO51" s="197"/>
      <c r="AP51" s="197"/>
      <c r="AQ51" s="197"/>
      <c r="AR51" s="197"/>
      <c r="AS51" s="197"/>
      <c r="AT51" s="197"/>
      <c r="AU51" s="197"/>
      <c r="AV51" s="197"/>
      <c r="AW51" s="197"/>
      <c r="AX51" s="197"/>
      <c r="AY51" s="197"/>
      <c r="AZ51" s="197"/>
      <c r="BA51" s="197"/>
      <c r="BB51" s="197"/>
      <c r="BC51" s="197"/>
      <c r="BD51" s="197"/>
      <c r="BE51" s="197"/>
      <c r="BF51" s="197"/>
      <c r="BG51" s="197"/>
      <c r="BH51" s="197"/>
      <c r="BI51" s="197"/>
      <c r="BJ51" s="197"/>
      <c r="BK51" s="197"/>
      <c r="BL51" s="197"/>
      <c r="BM51" s="197"/>
      <c r="BN51" s="197"/>
    </row>
    <row r="52" spans="1:66" ht="24" x14ac:dyDescent="0.3">
      <c r="A52" s="193"/>
      <c r="C52" s="240">
        <f>0.05*(1-0.33)</f>
        <v>3.3499999999999995E-2</v>
      </c>
      <c r="J52" s="196"/>
      <c r="K52" s="196"/>
      <c r="L52" s="196"/>
      <c r="M52" s="196"/>
      <c r="N52" s="196"/>
      <c r="O52" s="193"/>
      <c r="P52" s="196"/>
      <c r="Q52" s="196"/>
      <c r="R52" s="197"/>
      <c r="S52" s="197"/>
      <c r="T52" s="197"/>
      <c r="U52" s="197"/>
      <c r="V52" s="197"/>
      <c r="W52" s="197"/>
      <c r="X52" s="197"/>
      <c r="Y52" s="197"/>
      <c r="Z52" s="197"/>
      <c r="AA52" s="197"/>
      <c r="AB52" s="197"/>
      <c r="AC52" s="197"/>
      <c r="AD52" s="197"/>
      <c r="AE52" s="197"/>
      <c r="AF52" s="197"/>
      <c r="AG52" s="197"/>
      <c r="AH52" s="197"/>
      <c r="AI52" s="197"/>
      <c r="AJ52" s="197"/>
      <c r="AK52" s="197"/>
      <c r="AL52" s="197"/>
      <c r="AM52" s="197"/>
      <c r="AN52" s="196"/>
      <c r="AO52" s="196"/>
      <c r="AP52" s="196"/>
      <c r="AQ52" s="196"/>
      <c r="AR52" s="196"/>
      <c r="AS52" s="193"/>
      <c r="AT52" s="193"/>
      <c r="AU52" s="254"/>
      <c r="AV52" s="193"/>
      <c r="AW52" s="196"/>
      <c r="AX52" s="196"/>
      <c r="AY52" s="196"/>
      <c r="AZ52" s="197"/>
      <c r="BA52" s="197"/>
      <c r="BB52" s="197"/>
      <c r="BC52" s="197"/>
      <c r="BD52" s="197"/>
      <c r="BE52" s="197"/>
      <c r="BF52" s="197"/>
      <c r="BG52" s="197"/>
      <c r="BH52" s="197"/>
      <c r="BI52" s="197"/>
      <c r="BJ52" s="197"/>
      <c r="BK52" s="197"/>
      <c r="BL52" s="197"/>
      <c r="BM52" s="197"/>
      <c r="BN52" s="197"/>
    </row>
    <row r="53" spans="1:66" ht="24" x14ac:dyDescent="0.3">
      <c r="A53" s="193"/>
      <c r="C53" s="240"/>
      <c r="J53" s="196"/>
      <c r="K53" s="196"/>
      <c r="L53" s="196"/>
      <c r="M53" s="196"/>
      <c r="N53" s="196"/>
      <c r="O53" s="193"/>
      <c r="P53" s="196"/>
      <c r="Q53" s="196"/>
      <c r="R53" s="197"/>
      <c r="S53" s="197"/>
      <c r="T53" s="197"/>
      <c r="U53" s="197"/>
      <c r="V53" s="197"/>
      <c r="W53" s="197"/>
      <c r="X53" s="197"/>
      <c r="Y53" s="197"/>
      <c r="Z53" s="197"/>
      <c r="AA53" s="197"/>
      <c r="AB53" s="197"/>
      <c r="AC53" s="197"/>
      <c r="AD53" s="197"/>
      <c r="AE53" s="197"/>
      <c r="AF53" s="197"/>
      <c r="AG53" s="197"/>
      <c r="AH53" s="197"/>
      <c r="AI53" s="197"/>
      <c r="AJ53" s="197"/>
      <c r="AK53" s="197"/>
      <c r="AL53" s="197"/>
      <c r="AM53" s="197"/>
      <c r="AN53" s="196"/>
      <c r="AO53" s="196"/>
      <c r="AP53" s="196"/>
      <c r="AQ53" s="196"/>
      <c r="AR53" s="196"/>
      <c r="AS53" s="193"/>
      <c r="AT53" s="193"/>
      <c r="AU53" s="254"/>
      <c r="AV53" s="193"/>
      <c r="AW53" s="196"/>
      <c r="AX53" s="196"/>
      <c r="AY53" s="196"/>
      <c r="AZ53" s="197"/>
      <c r="BA53" s="197"/>
      <c r="BB53" s="197"/>
      <c r="BC53" s="197"/>
      <c r="BD53" s="197"/>
      <c r="BE53" s="197"/>
      <c r="BF53" s="197"/>
      <c r="BG53" s="197"/>
      <c r="BH53" s="197"/>
      <c r="BI53" s="197"/>
      <c r="BJ53" s="197"/>
      <c r="BK53" s="197"/>
      <c r="BL53" s="197"/>
      <c r="BM53" s="197"/>
      <c r="BN53" s="197"/>
    </row>
    <row r="54" spans="1:66" ht="24" x14ac:dyDescent="0.3">
      <c r="A54" s="197"/>
      <c r="J54" s="197"/>
      <c r="K54" s="197"/>
      <c r="L54" s="197"/>
      <c r="M54" s="197"/>
      <c r="N54" s="197"/>
      <c r="O54" s="197"/>
      <c r="P54" s="197"/>
      <c r="Q54" s="197"/>
      <c r="R54" s="197"/>
      <c r="S54" s="197"/>
      <c r="T54" s="197"/>
      <c r="U54" s="197"/>
      <c r="V54" s="197"/>
      <c r="W54" s="197"/>
      <c r="X54" s="197"/>
      <c r="Y54" s="197"/>
      <c r="Z54" s="197"/>
      <c r="AA54" s="197"/>
      <c r="AB54" s="197"/>
      <c r="AC54" s="197"/>
      <c r="AD54" s="197"/>
      <c r="AE54" s="197"/>
      <c r="AF54" s="197"/>
      <c r="AG54" s="197"/>
      <c r="AH54" s="197"/>
      <c r="AI54" s="197"/>
      <c r="AJ54" s="197"/>
      <c r="AK54" s="197"/>
      <c r="AL54" s="197"/>
      <c r="AM54" s="197"/>
      <c r="AN54" s="197"/>
      <c r="AO54" s="197"/>
      <c r="AP54" s="197"/>
      <c r="AQ54" s="197"/>
      <c r="AR54" s="197"/>
      <c r="AS54" s="197"/>
      <c r="AT54" s="197"/>
      <c r="AU54" s="197"/>
      <c r="AV54" s="197"/>
      <c r="AW54" s="197"/>
      <c r="AX54" s="197"/>
      <c r="AY54" s="197"/>
      <c r="AZ54" s="197"/>
      <c r="BA54" s="197"/>
      <c r="BB54" s="197"/>
      <c r="BC54" s="197"/>
      <c r="BD54" s="197"/>
      <c r="BE54" s="197"/>
      <c r="BF54" s="197"/>
      <c r="BG54" s="197"/>
      <c r="BH54" s="197"/>
      <c r="BI54" s="197"/>
      <c r="BJ54" s="197"/>
      <c r="BK54" s="197"/>
      <c r="BL54" s="197"/>
      <c r="BM54" s="197"/>
      <c r="BN54" s="197"/>
    </row>
    <row r="55" spans="1:66" s="241" customFormat="1" ht="24" x14ac:dyDescent="0.3">
      <c r="A55" s="197"/>
      <c r="J55" s="197"/>
      <c r="K55" s="197"/>
      <c r="L55" s="197"/>
      <c r="M55" s="197"/>
      <c r="N55" s="197"/>
      <c r="O55" s="197"/>
      <c r="P55" s="197"/>
      <c r="Q55" s="197"/>
      <c r="R55" s="197"/>
      <c r="S55" s="197"/>
      <c r="T55" s="197"/>
      <c r="U55" s="197"/>
      <c r="V55" s="197"/>
      <c r="W55" s="197"/>
      <c r="X55" s="197"/>
      <c r="Y55" s="197"/>
      <c r="Z55" s="197"/>
      <c r="AA55" s="197"/>
      <c r="AB55" s="197"/>
      <c r="AC55" s="197"/>
      <c r="AD55" s="197"/>
      <c r="AE55" s="197"/>
      <c r="AF55" s="197"/>
      <c r="AG55" s="197"/>
      <c r="AH55" s="197"/>
      <c r="AI55" s="197"/>
      <c r="AJ55" s="197"/>
      <c r="AK55" s="197"/>
      <c r="AL55" s="197"/>
      <c r="AM55" s="197"/>
      <c r="AN55" s="197"/>
      <c r="AO55" s="197"/>
      <c r="AP55" s="197"/>
      <c r="AQ55" s="197"/>
      <c r="AR55" s="197"/>
      <c r="AS55" s="197"/>
      <c r="AT55" s="197"/>
      <c r="AU55" s="197"/>
      <c r="AV55" s="197"/>
      <c r="AW55" s="197"/>
      <c r="AX55" s="197"/>
      <c r="AY55" s="197"/>
      <c r="AZ55" s="197"/>
      <c r="BA55" s="197"/>
      <c r="BB55" s="197"/>
      <c r="BC55" s="197"/>
      <c r="BD55" s="197"/>
      <c r="BE55" s="197"/>
      <c r="BF55" s="197"/>
      <c r="BG55" s="197"/>
      <c r="BH55" s="197"/>
      <c r="BI55" s="197"/>
      <c r="BJ55" s="197"/>
      <c r="BK55" s="197"/>
      <c r="BL55" s="197"/>
      <c r="BM55" s="197"/>
      <c r="BN55" s="197"/>
    </row>
    <row r="56" spans="1:66" ht="24" x14ac:dyDescent="0.3">
      <c r="A56" s="193"/>
      <c r="J56" s="196"/>
      <c r="K56" s="196"/>
      <c r="L56" s="196"/>
      <c r="M56" s="196"/>
      <c r="N56" s="196"/>
      <c r="O56" s="193"/>
      <c r="P56" s="196"/>
      <c r="Q56" s="196"/>
      <c r="R56" s="197"/>
      <c r="S56" s="197"/>
      <c r="T56" s="197"/>
      <c r="U56" s="197"/>
      <c r="V56" s="197"/>
      <c r="W56" s="197"/>
      <c r="X56" s="197"/>
      <c r="Y56" s="197"/>
      <c r="Z56" s="197"/>
      <c r="AA56" s="197"/>
      <c r="AB56" s="197"/>
      <c r="AC56" s="197"/>
      <c r="AD56" s="197"/>
      <c r="AE56" s="197"/>
      <c r="AF56" s="197"/>
      <c r="AG56" s="197"/>
      <c r="AH56" s="197"/>
      <c r="AI56" s="197"/>
      <c r="AJ56" s="197"/>
      <c r="AK56" s="197"/>
      <c r="AL56" s="197"/>
      <c r="AM56" s="197"/>
      <c r="AN56" s="196"/>
      <c r="AO56" s="196"/>
      <c r="AP56" s="196"/>
      <c r="AQ56" s="196"/>
      <c r="AR56" s="196"/>
      <c r="AS56" s="193"/>
      <c r="AT56" s="193"/>
      <c r="AU56" s="254"/>
      <c r="AV56" s="193"/>
      <c r="AW56" s="196"/>
      <c r="AX56" s="196"/>
      <c r="AY56" s="196"/>
      <c r="AZ56" s="197"/>
      <c r="BA56" s="197"/>
      <c r="BB56" s="197"/>
      <c r="BC56" s="197"/>
      <c r="BD56" s="197"/>
      <c r="BE56" s="197"/>
      <c r="BF56" s="197"/>
      <c r="BG56" s="197"/>
      <c r="BH56" s="197"/>
      <c r="BI56" s="197"/>
      <c r="BJ56" s="197"/>
      <c r="BK56" s="197"/>
      <c r="BL56" s="197"/>
      <c r="BM56" s="197"/>
      <c r="BN56" s="197"/>
    </row>
    <row r="57" spans="1:66" ht="24" x14ac:dyDescent="0.3">
      <c r="A57" s="197"/>
      <c r="J57" s="197"/>
      <c r="K57" s="197"/>
      <c r="L57" s="197"/>
      <c r="M57" s="197"/>
      <c r="N57" s="197"/>
      <c r="O57" s="197"/>
      <c r="P57" s="197"/>
      <c r="Q57" s="197"/>
      <c r="R57" s="197"/>
      <c r="S57" s="197"/>
      <c r="T57" s="197"/>
      <c r="U57" s="197"/>
      <c r="V57" s="197"/>
      <c r="W57" s="197"/>
      <c r="X57" s="197"/>
      <c r="Y57" s="197"/>
      <c r="Z57" s="197"/>
      <c r="AA57" s="197"/>
      <c r="AB57" s="197"/>
      <c r="AC57" s="197"/>
      <c r="AD57" s="197"/>
      <c r="AE57" s="197"/>
      <c r="AF57" s="197"/>
      <c r="AG57" s="197"/>
      <c r="AH57" s="197"/>
      <c r="AI57" s="197"/>
      <c r="AJ57" s="197"/>
      <c r="AK57" s="197"/>
      <c r="AL57" s="197"/>
      <c r="AM57" s="197"/>
      <c r="AN57" s="197"/>
      <c r="AO57" s="197"/>
      <c r="AP57" s="197"/>
      <c r="AQ57" s="197"/>
      <c r="AR57" s="197"/>
      <c r="AS57" s="197"/>
      <c r="AT57" s="197"/>
      <c r="AU57" s="197"/>
      <c r="AV57" s="197"/>
      <c r="AW57" s="197"/>
      <c r="AX57" s="197"/>
      <c r="AY57" s="197"/>
      <c r="AZ57" s="197"/>
      <c r="BA57" s="197"/>
      <c r="BB57" s="197"/>
      <c r="BC57" s="197"/>
      <c r="BD57" s="197"/>
      <c r="BE57" s="197"/>
      <c r="BF57" s="197"/>
      <c r="BG57" s="197"/>
      <c r="BH57" s="197"/>
      <c r="BI57" s="197"/>
      <c r="BJ57" s="197"/>
      <c r="BK57" s="197"/>
      <c r="BL57" s="197"/>
      <c r="BM57" s="197"/>
      <c r="BN57" s="197"/>
    </row>
    <row r="58" spans="1:66" ht="24" x14ac:dyDescent="0.3">
      <c r="A58" s="197"/>
      <c r="C58" s="216" t="s">
        <v>112</v>
      </c>
      <c r="D58" s="242">
        <f>NPV($C$26,$C$9:$G$9)</f>
        <v>5443.2395907877108</v>
      </c>
      <c r="J58" s="197"/>
      <c r="K58" s="197"/>
      <c r="L58" s="197"/>
      <c r="M58" s="197"/>
      <c r="N58" s="197"/>
      <c r="O58" s="197"/>
      <c r="P58" s="197"/>
      <c r="Q58" s="197"/>
      <c r="R58" s="197"/>
      <c r="S58" s="197"/>
      <c r="T58" s="197"/>
      <c r="U58" s="197"/>
      <c r="V58" s="197"/>
      <c r="W58" s="197"/>
      <c r="X58" s="197"/>
      <c r="Y58" s="197"/>
      <c r="Z58" s="197"/>
      <c r="AA58" s="197"/>
      <c r="AB58" s="197"/>
      <c r="AC58" s="197"/>
      <c r="AD58" s="197"/>
      <c r="AE58" s="197"/>
      <c r="AF58" s="197"/>
      <c r="AG58" s="197"/>
      <c r="AH58" s="197"/>
      <c r="AI58" s="197"/>
      <c r="AJ58" s="197"/>
      <c r="AK58" s="197"/>
      <c r="AL58" s="197"/>
      <c r="AM58" s="197"/>
      <c r="AN58" s="197"/>
      <c r="AO58" s="197"/>
      <c r="AP58" s="197"/>
      <c r="AQ58" s="197"/>
      <c r="AR58" s="197"/>
      <c r="AS58" s="197"/>
      <c r="AT58" s="197"/>
      <c r="AU58" s="197"/>
      <c r="AV58" s="197"/>
      <c r="AW58" s="197"/>
      <c r="AX58" s="197"/>
      <c r="AY58" s="197"/>
      <c r="AZ58" s="197"/>
      <c r="BA58" s="197"/>
      <c r="BB58" s="197"/>
      <c r="BC58" s="197"/>
      <c r="BD58" s="197"/>
      <c r="BE58" s="197"/>
      <c r="BF58" s="197"/>
      <c r="BG58" s="197"/>
      <c r="BH58" s="197"/>
      <c r="BI58" s="197"/>
      <c r="BJ58" s="197"/>
      <c r="BK58" s="197"/>
      <c r="BL58" s="197"/>
      <c r="BM58" s="197"/>
      <c r="BN58" s="197"/>
    </row>
    <row r="59" spans="1:66" ht="24" x14ac:dyDescent="0.3">
      <c r="A59" s="193"/>
      <c r="J59" s="196"/>
      <c r="K59" s="196"/>
      <c r="L59" s="196"/>
      <c r="M59" s="196"/>
      <c r="N59" s="196"/>
      <c r="O59" s="193"/>
      <c r="P59" s="196"/>
      <c r="Q59" s="196"/>
      <c r="R59" s="197"/>
      <c r="S59" s="197"/>
      <c r="T59" s="197"/>
      <c r="U59" s="197"/>
      <c r="V59" s="197"/>
      <c r="W59" s="197"/>
      <c r="X59" s="197"/>
      <c r="Y59" s="197"/>
      <c r="Z59" s="197"/>
      <c r="AA59" s="197"/>
      <c r="AB59" s="197"/>
      <c r="AC59" s="197"/>
      <c r="AD59" s="197"/>
      <c r="AE59" s="197"/>
      <c r="AF59" s="197"/>
      <c r="AG59" s="197"/>
      <c r="AH59" s="197"/>
      <c r="AI59" s="197"/>
      <c r="AJ59" s="197"/>
      <c r="AK59" s="197"/>
      <c r="AL59" s="197"/>
      <c r="AM59" s="197"/>
      <c r="AN59" s="196"/>
      <c r="AO59" s="196"/>
      <c r="AP59" s="196"/>
      <c r="AQ59" s="196"/>
      <c r="AR59" s="196"/>
      <c r="AS59" s="193"/>
      <c r="AT59" s="193"/>
      <c r="AU59" s="254"/>
      <c r="AV59" s="193"/>
      <c r="AW59" s="196"/>
      <c r="AX59" s="196"/>
      <c r="AY59" s="196"/>
      <c r="AZ59" s="197"/>
      <c r="BA59" s="197"/>
      <c r="BB59" s="197"/>
      <c r="BC59" s="197"/>
      <c r="BD59" s="197"/>
      <c r="BE59" s="197"/>
      <c r="BF59" s="197"/>
      <c r="BG59" s="197"/>
      <c r="BH59" s="197"/>
      <c r="BI59" s="197"/>
      <c r="BJ59" s="197"/>
      <c r="BK59" s="197"/>
      <c r="BL59" s="197"/>
      <c r="BM59" s="197"/>
      <c r="BN59" s="197"/>
    </row>
    <row r="60" spans="1:66" s="241" customFormat="1" ht="24" x14ac:dyDescent="0.3">
      <c r="A60" s="197"/>
      <c r="J60" s="197"/>
      <c r="K60" s="197"/>
      <c r="L60" s="197"/>
      <c r="M60" s="197"/>
      <c r="N60" s="197"/>
      <c r="O60" s="197"/>
      <c r="P60" s="197"/>
      <c r="Q60" s="197"/>
      <c r="R60" s="197"/>
      <c r="S60" s="197"/>
      <c r="T60" s="197"/>
      <c r="U60" s="197"/>
      <c r="V60" s="197"/>
      <c r="W60" s="197"/>
      <c r="X60" s="197"/>
      <c r="Y60" s="197"/>
      <c r="Z60" s="197"/>
      <c r="AA60" s="197"/>
      <c r="AB60" s="197"/>
      <c r="AC60" s="197"/>
      <c r="AD60" s="197"/>
      <c r="AE60" s="197"/>
      <c r="AF60" s="197"/>
      <c r="AG60" s="197"/>
      <c r="AH60" s="197"/>
      <c r="AI60" s="197"/>
      <c r="AJ60" s="197"/>
      <c r="AK60" s="197"/>
      <c r="AL60" s="197"/>
      <c r="AM60" s="197"/>
      <c r="AN60" s="197"/>
      <c r="AO60" s="197"/>
      <c r="AP60" s="197"/>
      <c r="AQ60" s="197"/>
      <c r="AR60" s="197"/>
      <c r="AS60" s="197"/>
      <c r="AT60" s="197"/>
      <c r="AU60" s="197"/>
      <c r="AV60" s="197"/>
      <c r="AW60" s="197"/>
      <c r="AX60" s="197"/>
      <c r="AY60" s="197"/>
      <c r="AZ60" s="197"/>
      <c r="BA60" s="197"/>
      <c r="BB60" s="197"/>
      <c r="BC60" s="197"/>
      <c r="BD60" s="197"/>
      <c r="BE60" s="197"/>
      <c r="BF60" s="197"/>
      <c r="BG60" s="197"/>
      <c r="BH60" s="197"/>
      <c r="BI60" s="197"/>
      <c r="BJ60" s="197"/>
      <c r="BK60" s="197"/>
      <c r="BL60" s="197"/>
      <c r="BM60" s="197"/>
      <c r="BN60" s="197"/>
    </row>
    <row r="61" spans="1:66" s="241" customFormat="1" ht="24" x14ac:dyDescent="0.3">
      <c r="A61" s="197"/>
      <c r="J61" s="197"/>
      <c r="K61" s="197"/>
      <c r="L61" s="197"/>
      <c r="M61" s="197"/>
      <c r="N61" s="197"/>
      <c r="O61" s="197"/>
      <c r="P61" s="197"/>
      <c r="Q61" s="197"/>
      <c r="R61" s="197"/>
      <c r="S61" s="197"/>
      <c r="T61" s="197"/>
      <c r="U61" s="197"/>
      <c r="V61" s="197"/>
      <c r="W61" s="197"/>
      <c r="X61" s="197"/>
      <c r="Y61" s="197"/>
      <c r="Z61" s="197"/>
      <c r="AA61" s="197"/>
      <c r="AB61" s="197"/>
      <c r="AC61" s="197"/>
      <c r="AD61" s="197"/>
      <c r="AE61" s="197"/>
      <c r="AF61" s="197"/>
      <c r="AG61" s="197"/>
      <c r="AH61" s="197"/>
      <c r="AI61" s="197"/>
      <c r="AJ61" s="197"/>
      <c r="AK61" s="197"/>
      <c r="AL61" s="197"/>
      <c r="AM61" s="197"/>
      <c r="AN61" s="197"/>
      <c r="AO61" s="197"/>
      <c r="AP61" s="197"/>
      <c r="AQ61" s="197"/>
      <c r="AR61" s="197"/>
      <c r="AS61" s="197"/>
      <c r="AT61" s="197"/>
      <c r="AU61" s="197"/>
      <c r="AV61" s="197"/>
      <c r="AW61" s="197"/>
      <c r="AX61" s="197"/>
      <c r="AY61" s="197"/>
      <c r="AZ61" s="197"/>
      <c r="BA61" s="197"/>
      <c r="BB61" s="197"/>
      <c r="BC61" s="197"/>
      <c r="BD61" s="197"/>
      <c r="BE61" s="197"/>
      <c r="BF61" s="197"/>
      <c r="BG61" s="197"/>
      <c r="BH61" s="197"/>
      <c r="BI61" s="197"/>
      <c r="BJ61" s="197"/>
      <c r="BK61" s="197"/>
      <c r="BL61" s="197"/>
      <c r="BM61" s="197"/>
      <c r="BN61" s="197"/>
    </row>
    <row r="62" spans="1:66" ht="24" x14ac:dyDescent="0.3">
      <c r="A62" s="193"/>
      <c r="J62" s="196"/>
      <c r="K62" s="196"/>
      <c r="L62" s="196"/>
      <c r="M62" s="196"/>
      <c r="N62" s="196"/>
      <c r="O62" s="193"/>
      <c r="P62" s="196"/>
      <c r="Q62" s="196"/>
      <c r="R62" s="197"/>
      <c r="S62" s="197"/>
      <c r="T62" s="197"/>
      <c r="U62" s="197"/>
      <c r="V62" s="197"/>
      <c r="W62" s="197"/>
      <c r="X62" s="197"/>
      <c r="Y62" s="197"/>
      <c r="Z62" s="197"/>
      <c r="AA62" s="197"/>
      <c r="AB62" s="197"/>
      <c r="AC62" s="197"/>
      <c r="AD62" s="197"/>
      <c r="AE62" s="197"/>
      <c r="AF62" s="197"/>
      <c r="AG62" s="197"/>
      <c r="AH62" s="197"/>
      <c r="AI62" s="197"/>
      <c r="AJ62" s="197"/>
      <c r="AK62" s="197"/>
      <c r="AL62" s="197"/>
      <c r="AM62" s="197"/>
      <c r="AN62" s="196"/>
      <c r="AO62" s="196"/>
      <c r="AP62" s="196"/>
      <c r="AQ62" s="196"/>
      <c r="AR62" s="196"/>
      <c r="AS62" s="193"/>
      <c r="AT62" s="193"/>
      <c r="AU62" s="254"/>
      <c r="AV62" s="193"/>
      <c r="AW62" s="196"/>
      <c r="AX62" s="196"/>
      <c r="AY62" s="196"/>
      <c r="AZ62" s="197"/>
      <c r="BA62" s="197"/>
      <c r="BB62" s="197"/>
      <c r="BC62" s="197"/>
      <c r="BD62" s="197"/>
      <c r="BE62" s="197"/>
      <c r="BF62" s="197"/>
      <c r="BG62" s="197"/>
      <c r="BH62" s="197"/>
      <c r="BI62" s="197"/>
      <c r="BJ62" s="197"/>
      <c r="BK62" s="197"/>
      <c r="BL62" s="197"/>
      <c r="BM62" s="197"/>
      <c r="BN62" s="197"/>
    </row>
    <row r="63" spans="1:66" ht="24" x14ac:dyDescent="0.3">
      <c r="A63" s="197"/>
      <c r="J63" s="197"/>
      <c r="K63" s="197"/>
      <c r="L63" s="197"/>
      <c r="M63" s="197"/>
      <c r="N63" s="197"/>
      <c r="O63" s="197"/>
      <c r="P63" s="197"/>
      <c r="Q63" s="197"/>
      <c r="R63" s="197"/>
      <c r="S63" s="197"/>
      <c r="T63" s="197"/>
      <c r="U63" s="197"/>
      <c r="V63" s="197"/>
      <c r="W63" s="197"/>
      <c r="X63" s="197"/>
      <c r="Y63" s="197"/>
      <c r="Z63" s="197"/>
      <c r="AA63" s="197"/>
      <c r="AB63" s="197"/>
      <c r="AC63" s="197"/>
      <c r="AD63" s="197"/>
      <c r="AE63" s="197"/>
      <c r="AF63" s="197"/>
      <c r="AG63" s="197"/>
      <c r="AH63" s="197"/>
      <c r="AI63" s="197"/>
      <c r="AJ63" s="197"/>
      <c r="AK63" s="197"/>
      <c r="AL63" s="197"/>
      <c r="AM63" s="197"/>
      <c r="AN63" s="197"/>
      <c r="AO63" s="197"/>
      <c r="AP63" s="197"/>
      <c r="AQ63" s="197"/>
      <c r="AR63" s="197"/>
      <c r="AS63" s="197"/>
      <c r="AT63" s="197"/>
      <c r="AU63" s="197"/>
      <c r="AV63" s="197"/>
      <c r="AW63" s="197"/>
      <c r="AX63" s="197"/>
      <c r="AY63" s="197"/>
      <c r="AZ63" s="197"/>
      <c r="BA63" s="197"/>
      <c r="BB63" s="197"/>
      <c r="BC63" s="197"/>
      <c r="BD63" s="197"/>
      <c r="BE63" s="197"/>
      <c r="BF63" s="197"/>
      <c r="BG63" s="197"/>
      <c r="BH63" s="197"/>
      <c r="BI63" s="197"/>
      <c r="BJ63" s="197"/>
      <c r="BK63" s="197"/>
      <c r="BL63" s="197"/>
      <c r="BM63" s="197"/>
      <c r="BN63" s="197"/>
    </row>
    <row r="64" spans="1:66" ht="24" x14ac:dyDescent="0.3">
      <c r="A64" s="197"/>
      <c r="C64" s="214" t="s">
        <v>113</v>
      </c>
      <c r="E64" s="243">
        <v>0.02</v>
      </c>
      <c r="J64" s="197"/>
      <c r="K64" s="197"/>
      <c r="L64" s="197"/>
      <c r="M64" s="197"/>
      <c r="N64" s="197"/>
      <c r="O64" s="197"/>
      <c r="P64" s="197"/>
      <c r="Q64" s="197"/>
      <c r="R64" s="197"/>
      <c r="S64" s="197"/>
      <c r="T64" s="197"/>
      <c r="U64" s="197"/>
      <c r="V64" s="197"/>
      <c r="W64" s="197"/>
      <c r="X64" s="197"/>
      <c r="Y64" s="197"/>
      <c r="Z64" s="197"/>
      <c r="AA64" s="197"/>
      <c r="AB64" s="197"/>
      <c r="AC64" s="197"/>
      <c r="AD64" s="197"/>
      <c r="AE64" s="197"/>
      <c r="AF64" s="197"/>
      <c r="AG64" s="197"/>
      <c r="AH64" s="197"/>
      <c r="AI64" s="197"/>
      <c r="AJ64" s="197"/>
      <c r="AK64" s="197"/>
      <c r="AL64" s="197"/>
      <c r="AM64" s="197"/>
      <c r="AN64" s="197"/>
      <c r="AO64" s="197"/>
      <c r="AP64" s="197"/>
      <c r="AQ64" s="197"/>
      <c r="AR64" s="197"/>
      <c r="AS64" s="197"/>
      <c r="AT64" s="197"/>
      <c r="AU64" s="197"/>
      <c r="AV64" s="197"/>
      <c r="AW64" s="197"/>
      <c r="AX64" s="197"/>
      <c r="AY64" s="197"/>
      <c r="AZ64" s="197"/>
      <c r="BA64" s="197"/>
      <c r="BB64" s="197"/>
      <c r="BC64" s="197"/>
      <c r="BD64" s="197"/>
      <c r="BE64" s="197"/>
      <c r="BF64" s="197"/>
      <c r="BG64" s="197"/>
      <c r="BH64" s="197"/>
      <c r="BI64" s="197"/>
      <c r="BJ64" s="197"/>
      <c r="BK64" s="197"/>
      <c r="BL64" s="197"/>
      <c r="BM64" s="197"/>
      <c r="BN64" s="197"/>
    </row>
    <row r="65" spans="1:66" ht="24" x14ac:dyDescent="0.3">
      <c r="A65" s="193"/>
      <c r="C65" s="216" t="s">
        <v>114</v>
      </c>
      <c r="E65" s="242">
        <f>$G$9*(1+E64)/($C$26-E64)</f>
        <v>33843.129987066648</v>
      </c>
      <c r="J65" s="196"/>
      <c r="K65" s="196"/>
      <c r="L65" s="196"/>
      <c r="M65" s="196"/>
      <c r="N65" s="196"/>
      <c r="O65" s="193"/>
      <c r="P65" s="196"/>
      <c r="Q65" s="196"/>
      <c r="R65" s="197"/>
      <c r="S65" s="197"/>
      <c r="T65" s="197"/>
      <c r="U65" s="197"/>
      <c r="V65" s="197"/>
      <c r="W65" s="197"/>
      <c r="X65" s="197"/>
      <c r="Y65" s="197"/>
      <c r="Z65" s="197"/>
      <c r="AA65" s="197"/>
      <c r="AB65" s="197"/>
      <c r="AC65" s="197"/>
      <c r="AD65" s="197"/>
      <c r="AE65" s="197"/>
      <c r="AF65" s="197"/>
      <c r="AG65" s="197"/>
      <c r="AH65" s="197"/>
      <c r="AI65" s="197"/>
      <c r="AJ65" s="197"/>
      <c r="AK65" s="197"/>
      <c r="AL65" s="197"/>
      <c r="AM65" s="197"/>
      <c r="AN65" s="196"/>
      <c r="AO65" s="196"/>
      <c r="AP65" s="196"/>
      <c r="AQ65" s="196"/>
      <c r="AR65" s="196"/>
      <c r="AS65" s="193"/>
      <c r="AT65" s="193"/>
      <c r="AU65" s="254"/>
      <c r="AV65" s="193"/>
      <c r="AW65" s="196"/>
      <c r="AX65" s="196"/>
      <c r="AY65" s="196"/>
      <c r="AZ65" s="197"/>
      <c r="BA65" s="197"/>
      <c r="BB65" s="197"/>
      <c r="BC65" s="197"/>
      <c r="BD65" s="197"/>
      <c r="BE65" s="197"/>
      <c r="BF65" s="197"/>
      <c r="BG65" s="197"/>
      <c r="BH65" s="197"/>
      <c r="BI65" s="197"/>
      <c r="BJ65" s="197"/>
      <c r="BK65" s="197"/>
      <c r="BL65" s="197"/>
      <c r="BM65" s="197"/>
      <c r="BN65" s="197"/>
    </row>
    <row r="66" spans="1:66" ht="24" x14ac:dyDescent="0.3">
      <c r="A66" s="193"/>
      <c r="C66" s="216" t="s">
        <v>115</v>
      </c>
      <c r="E66" s="242">
        <f>E65/(1+$C$26)^4</f>
        <v>19821.792381718587</v>
      </c>
      <c r="J66" s="196"/>
      <c r="K66" s="196"/>
      <c r="L66" s="196"/>
      <c r="M66" s="196"/>
      <c r="N66" s="196"/>
      <c r="O66" s="193"/>
      <c r="P66" s="196"/>
      <c r="Q66" s="196"/>
      <c r="R66" s="197"/>
      <c r="S66" s="197"/>
      <c r="T66" s="197"/>
      <c r="U66" s="197"/>
      <c r="V66" s="197"/>
      <c r="W66" s="197"/>
      <c r="X66" s="197"/>
      <c r="Y66" s="197"/>
      <c r="Z66" s="197"/>
      <c r="AA66" s="197"/>
      <c r="AB66" s="197"/>
      <c r="AC66" s="197"/>
      <c r="AD66" s="197"/>
      <c r="AE66" s="197"/>
      <c r="AF66" s="197"/>
      <c r="AG66" s="197"/>
      <c r="AH66" s="197"/>
      <c r="AI66" s="197"/>
      <c r="AJ66" s="197"/>
      <c r="AK66" s="197"/>
      <c r="AL66" s="197"/>
      <c r="AM66" s="197"/>
      <c r="AN66" s="196"/>
      <c r="AO66" s="196"/>
      <c r="AP66" s="196"/>
      <c r="AQ66" s="196"/>
      <c r="AR66" s="196"/>
      <c r="AS66" s="193"/>
      <c r="AT66" s="193"/>
      <c r="AU66" s="254"/>
      <c r="AV66" s="193"/>
      <c r="AW66" s="196"/>
      <c r="AX66" s="196"/>
      <c r="AY66" s="196"/>
      <c r="AZ66" s="197"/>
      <c r="BA66" s="197"/>
      <c r="BB66" s="197"/>
      <c r="BC66" s="197"/>
      <c r="BD66" s="197"/>
      <c r="BE66" s="197"/>
      <c r="BF66" s="197"/>
      <c r="BG66" s="197"/>
      <c r="BH66" s="197"/>
      <c r="BI66" s="197"/>
      <c r="BJ66" s="197"/>
      <c r="BK66" s="197"/>
      <c r="BL66" s="197"/>
      <c r="BM66" s="197"/>
      <c r="BN66" s="197"/>
    </row>
    <row r="67" spans="1:66" ht="24" x14ac:dyDescent="0.3">
      <c r="A67" s="197"/>
      <c r="J67" s="197"/>
      <c r="K67" s="197"/>
      <c r="L67" s="197"/>
      <c r="M67" s="197"/>
      <c r="N67" s="197"/>
      <c r="O67" s="197"/>
      <c r="P67" s="197"/>
      <c r="Q67" s="197"/>
      <c r="R67" s="197"/>
      <c r="S67" s="197"/>
      <c r="T67" s="197"/>
      <c r="U67" s="197"/>
      <c r="V67" s="197"/>
      <c r="W67" s="197"/>
      <c r="X67" s="197"/>
      <c r="Y67" s="197"/>
      <c r="Z67" s="197"/>
      <c r="AA67" s="197"/>
      <c r="AB67" s="197"/>
      <c r="AC67" s="197"/>
      <c r="AD67" s="197"/>
      <c r="AE67" s="197"/>
      <c r="AF67" s="197"/>
      <c r="AG67" s="197"/>
      <c r="AH67" s="197"/>
      <c r="AI67" s="197"/>
      <c r="AJ67" s="197"/>
      <c r="AK67" s="197"/>
      <c r="AL67" s="197"/>
      <c r="AM67" s="197"/>
      <c r="AN67" s="197"/>
      <c r="AO67" s="197"/>
      <c r="AP67" s="197"/>
      <c r="AQ67" s="197"/>
      <c r="AR67" s="197"/>
      <c r="AS67" s="197"/>
      <c r="AT67" s="197"/>
      <c r="AU67" s="197"/>
      <c r="AV67" s="197"/>
      <c r="AW67" s="197"/>
      <c r="AX67" s="197"/>
      <c r="AY67" s="197"/>
      <c r="AZ67" s="197"/>
      <c r="BA67" s="197"/>
      <c r="BB67" s="197"/>
      <c r="BC67" s="197"/>
      <c r="BD67" s="197"/>
      <c r="BE67" s="197"/>
      <c r="BF67" s="197"/>
      <c r="BG67" s="197"/>
      <c r="BH67" s="197"/>
      <c r="BI67" s="197"/>
      <c r="BJ67" s="197"/>
      <c r="BK67" s="197"/>
      <c r="BL67" s="197"/>
      <c r="BM67" s="197"/>
      <c r="BN67" s="197"/>
    </row>
    <row r="68" spans="1:66" s="241" customFormat="1" ht="24" x14ac:dyDescent="0.3">
      <c r="A68" s="197"/>
      <c r="J68" s="197"/>
      <c r="K68" s="197"/>
      <c r="L68" s="197"/>
      <c r="M68" s="197"/>
      <c r="N68" s="197"/>
      <c r="O68" s="197"/>
      <c r="P68" s="197"/>
      <c r="Q68" s="197"/>
      <c r="R68" s="197"/>
      <c r="S68" s="197"/>
      <c r="T68" s="197"/>
      <c r="U68" s="197"/>
      <c r="V68" s="197"/>
      <c r="W68" s="197"/>
      <c r="X68" s="197"/>
      <c r="Y68" s="197"/>
      <c r="Z68" s="197"/>
      <c r="AA68" s="197"/>
      <c r="AB68" s="197"/>
      <c r="AC68" s="197"/>
      <c r="AD68" s="197"/>
      <c r="AE68" s="197"/>
      <c r="AF68" s="197"/>
      <c r="AG68" s="197"/>
      <c r="AH68" s="197"/>
      <c r="AI68" s="197"/>
      <c r="AJ68" s="197"/>
      <c r="AK68" s="197"/>
      <c r="AL68" s="197"/>
      <c r="AM68" s="197"/>
      <c r="AN68" s="197"/>
      <c r="AO68" s="197"/>
      <c r="AP68" s="197"/>
      <c r="AQ68" s="197"/>
      <c r="AR68" s="197"/>
      <c r="AS68" s="197"/>
      <c r="AT68" s="197"/>
      <c r="AU68" s="197"/>
      <c r="AV68" s="197"/>
      <c r="AW68" s="197"/>
      <c r="AX68" s="197"/>
      <c r="AY68" s="197"/>
      <c r="AZ68" s="197"/>
      <c r="BA68" s="197"/>
      <c r="BB68" s="197"/>
      <c r="BC68" s="197"/>
      <c r="BD68" s="197"/>
      <c r="BE68" s="197"/>
      <c r="BF68" s="197"/>
      <c r="BG68" s="197"/>
      <c r="BH68" s="197"/>
      <c r="BI68" s="197"/>
      <c r="BJ68" s="197"/>
      <c r="BK68" s="197"/>
      <c r="BL68" s="197"/>
      <c r="BM68" s="197"/>
      <c r="BN68" s="197"/>
    </row>
    <row r="69" spans="1:66" s="241" customFormat="1" ht="24" x14ac:dyDescent="0.3">
      <c r="A69" s="193"/>
      <c r="J69" s="196"/>
      <c r="K69" s="196"/>
      <c r="L69" s="196"/>
      <c r="M69" s="196"/>
      <c r="N69" s="196"/>
      <c r="O69" s="193"/>
      <c r="P69" s="196"/>
      <c r="Q69" s="196"/>
      <c r="R69" s="197"/>
      <c r="S69" s="197"/>
      <c r="T69" s="197"/>
      <c r="U69" s="197"/>
      <c r="V69" s="197"/>
      <c r="W69" s="197"/>
      <c r="X69" s="197"/>
      <c r="Y69" s="197"/>
      <c r="Z69" s="197"/>
      <c r="AA69" s="197"/>
      <c r="AB69" s="197"/>
      <c r="AC69" s="197"/>
      <c r="AD69" s="197"/>
      <c r="AE69" s="197"/>
      <c r="AF69" s="197"/>
      <c r="AG69" s="197"/>
      <c r="AH69" s="197"/>
      <c r="AI69" s="197"/>
      <c r="AJ69" s="197"/>
      <c r="AK69" s="197"/>
      <c r="AL69" s="197"/>
      <c r="AM69" s="197"/>
      <c r="AN69" s="196"/>
      <c r="AO69" s="196"/>
      <c r="AP69" s="196"/>
      <c r="AQ69" s="196"/>
      <c r="AR69" s="196"/>
      <c r="AS69" s="193"/>
      <c r="AT69" s="193"/>
      <c r="AU69" s="254"/>
      <c r="AV69" s="193"/>
      <c r="AW69" s="196"/>
      <c r="AX69" s="196"/>
      <c r="AY69" s="196"/>
      <c r="AZ69" s="197"/>
      <c r="BA69" s="197"/>
      <c r="BB69" s="197"/>
      <c r="BC69" s="197"/>
      <c r="BD69" s="197"/>
      <c r="BE69" s="197"/>
      <c r="BF69" s="197"/>
      <c r="BG69" s="197"/>
      <c r="BH69" s="197"/>
      <c r="BI69" s="197"/>
      <c r="BJ69" s="197"/>
      <c r="BK69" s="197"/>
      <c r="BL69" s="197"/>
      <c r="BM69" s="197"/>
      <c r="BN69" s="197"/>
    </row>
    <row r="70" spans="1:66" ht="24" x14ac:dyDescent="0.3">
      <c r="A70" s="197"/>
      <c r="J70" s="197"/>
      <c r="K70" s="197"/>
      <c r="L70" s="197"/>
      <c r="M70" s="197"/>
      <c r="N70" s="197"/>
      <c r="O70" s="197"/>
      <c r="P70" s="197"/>
      <c r="Q70" s="197"/>
      <c r="R70" s="197"/>
      <c r="S70" s="197"/>
      <c r="T70" s="197"/>
      <c r="U70" s="197"/>
      <c r="V70" s="197"/>
      <c r="W70" s="197"/>
      <c r="X70" s="197"/>
      <c r="Y70" s="197"/>
      <c r="Z70" s="197"/>
      <c r="AA70" s="197"/>
      <c r="AB70" s="197"/>
      <c r="AC70" s="197"/>
      <c r="AD70" s="197"/>
      <c r="AE70" s="197"/>
      <c r="AF70" s="197"/>
      <c r="AG70" s="197"/>
      <c r="AH70" s="197"/>
      <c r="AI70" s="197"/>
      <c r="AJ70" s="197"/>
      <c r="AK70" s="197"/>
      <c r="AL70" s="197"/>
      <c r="AM70" s="197"/>
      <c r="AN70" s="197"/>
      <c r="AO70" s="197"/>
      <c r="AP70" s="197"/>
      <c r="AQ70" s="197"/>
      <c r="AR70" s="197"/>
      <c r="AS70" s="197"/>
      <c r="AT70" s="197"/>
      <c r="AU70" s="197"/>
      <c r="AV70" s="197"/>
      <c r="AW70" s="197"/>
      <c r="AX70" s="197"/>
      <c r="AY70" s="197"/>
      <c r="AZ70" s="197"/>
      <c r="BA70" s="197"/>
      <c r="BB70" s="197"/>
      <c r="BC70" s="197"/>
      <c r="BD70" s="197"/>
      <c r="BE70" s="197"/>
      <c r="BF70" s="197"/>
      <c r="BG70" s="197"/>
      <c r="BH70" s="197"/>
      <c r="BI70" s="197"/>
      <c r="BJ70" s="197"/>
      <c r="BK70" s="197"/>
      <c r="BL70" s="197"/>
      <c r="BM70" s="197"/>
      <c r="BN70" s="197"/>
    </row>
    <row r="71" spans="1:66" ht="24" x14ac:dyDescent="0.3">
      <c r="A71" s="197"/>
      <c r="J71" s="197"/>
      <c r="K71" s="197"/>
      <c r="L71" s="197"/>
      <c r="M71" s="197"/>
      <c r="N71" s="197"/>
      <c r="O71" s="197"/>
      <c r="P71" s="197"/>
      <c r="Q71" s="197"/>
      <c r="R71" s="197"/>
      <c r="S71" s="197"/>
      <c r="T71" s="197"/>
      <c r="U71" s="197"/>
      <c r="V71" s="197"/>
      <c r="W71" s="197"/>
      <c r="X71" s="197"/>
      <c r="Y71" s="197"/>
      <c r="Z71" s="197"/>
      <c r="AA71" s="197"/>
      <c r="AB71" s="197"/>
      <c r="AC71" s="197"/>
      <c r="AD71" s="197"/>
      <c r="AE71" s="197"/>
      <c r="AF71" s="197"/>
      <c r="AG71" s="197"/>
      <c r="AH71" s="197"/>
      <c r="AI71" s="197"/>
      <c r="AJ71" s="197"/>
      <c r="AK71" s="197"/>
      <c r="AL71" s="197"/>
      <c r="AM71" s="197"/>
      <c r="AN71" s="197"/>
      <c r="AO71" s="197"/>
      <c r="AP71" s="197"/>
      <c r="AQ71" s="197"/>
      <c r="AR71" s="197"/>
      <c r="AS71" s="197"/>
      <c r="AT71" s="197"/>
      <c r="AU71" s="197"/>
      <c r="AV71" s="197"/>
      <c r="AW71" s="197"/>
      <c r="AX71" s="197"/>
      <c r="AY71" s="197"/>
      <c r="AZ71" s="197"/>
      <c r="BA71" s="197"/>
      <c r="BB71" s="197"/>
      <c r="BC71" s="197"/>
      <c r="BD71" s="197"/>
      <c r="BE71" s="197"/>
      <c r="BF71" s="197"/>
      <c r="BG71" s="197"/>
      <c r="BH71" s="197"/>
      <c r="BI71" s="197"/>
      <c r="BJ71" s="197"/>
      <c r="BK71" s="197"/>
      <c r="BL71" s="197"/>
      <c r="BM71" s="197"/>
      <c r="BN71" s="197"/>
    </row>
    <row r="72" spans="1:66" ht="24" x14ac:dyDescent="0.3">
      <c r="A72" s="193"/>
      <c r="C72" s="216" t="s">
        <v>116</v>
      </c>
      <c r="D72" s="242">
        <f>E66+D58</f>
        <v>25265.031972506298</v>
      </c>
      <c r="J72" s="196"/>
      <c r="K72" s="196"/>
      <c r="L72" s="196"/>
      <c r="M72" s="196"/>
      <c r="N72" s="196"/>
      <c r="O72" s="193"/>
      <c r="P72" s="196"/>
      <c r="Q72" s="196"/>
      <c r="R72" s="197"/>
      <c r="S72" s="197"/>
      <c r="T72" s="197"/>
      <c r="U72" s="197"/>
      <c r="V72" s="197"/>
      <c r="W72" s="197"/>
      <c r="X72" s="197"/>
      <c r="Y72" s="197"/>
      <c r="Z72" s="197"/>
      <c r="AA72" s="197"/>
      <c r="AB72" s="197"/>
      <c r="AC72" s="197"/>
      <c r="AD72" s="197"/>
      <c r="AE72" s="197"/>
      <c r="AF72" s="197"/>
      <c r="AG72" s="197"/>
      <c r="AH72" s="197"/>
      <c r="AI72" s="197"/>
      <c r="AJ72" s="197"/>
      <c r="AK72" s="197"/>
      <c r="AL72" s="197"/>
      <c r="AM72" s="197"/>
      <c r="AN72" s="196"/>
      <c r="AO72" s="196"/>
      <c r="AP72" s="196"/>
      <c r="AQ72" s="196"/>
      <c r="AR72" s="196"/>
      <c r="AS72" s="193"/>
      <c r="AT72" s="193"/>
      <c r="AU72" s="254"/>
      <c r="AV72" s="193"/>
      <c r="AW72" s="196"/>
      <c r="AX72" s="196"/>
      <c r="AY72" s="196"/>
      <c r="AZ72" s="197"/>
      <c r="BA72" s="197"/>
      <c r="BB72" s="197"/>
      <c r="BC72" s="197"/>
      <c r="BD72" s="197"/>
      <c r="BE72" s="197"/>
      <c r="BF72" s="197"/>
      <c r="BG72" s="197"/>
      <c r="BH72" s="197"/>
      <c r="BI72" s="197"/>
      <c r="BJ72" s="197"/>
      <c r="BK72" s="197"/>
      <c r="BL72" s="197"/>
      <c r="BM72" s="197"/>
      <c r="BN72" s="197"/>
    </row>
    <row r="73" spans="1:66" ht="24" x14ac:dyDescent="0.3">
      <c r="A73" s="197"/>
      <c r="C73" s="216" t="s">
        <v>117</v>
      </c>
      <c r="D73" s="244">
        <f>'Balance Sheet'!Z34+'Balance Sheet'!Z31</f>
        <v>10</v>
      </c>
      <c r="J73" s="197"/>
      <c r="K73" s="197"/>
      <c r="L73" s="197"/>
      <c r="M73" s="197"/>
      <c r="N73" s="197"/>
      <c r="O73" s="197"/>
      <c r="P73" s="197"/>
      <c r="Q73" s="197"/>
      <c r="R73" s="197"/>
      <c r="S73" s="197"/>
      <c r="T73" s="197"/>
      <c r="U73" s="197"/>
      <c r="V73" s="197"/>
      <c r="W73" s="197"/>
      <c r="X73" s="197"/>
      <c r="Y73" s="197"/>
      <c r="Z73" s="197"/>
      <c r="AA73" s="197"/>
      <c r="AB73" s="197"/>
      <c r="AC73" s="197"/>
      <c r="AD73" s="197"/>
      <c r="AE73" s="197"/>
      <c r="AF73" s="197"/>
      <c r="AG73" s="197"/>
      <c r="AH73" s="197"/>
      <c r="AI73" s="197"/>
      <c r="AJ73" s="197"/>
      <c r="AK73" s="197"/>
      <c r="AL73" s="197"/>
      <c r="AM73" s="197"/>
      <c r="AN73" s="197"/>
      <c r="AO73" s="197"/>
      <c r="AP73" s="197"/>
      <c r="AQ73" s="197"/>
      <c r="AR73" s="197"/>
      <c r="AS73" s="197"/>
      <c r="AT73" s="197"/>
      <c r="AU73" s="197"/>
      <c r="AV73" s="197"/>
      <c r="AW73" s="197"/>
      <c r="AX73" s="197"/>
      <c r="AY73" s="197"/>
      <c r="AZ73" s="197"/>
      <c r="BA73" s="197"/>
      <c r="BB73" s="197"/>
      <c r="BC73" s="197"/>
      <c r="BD73" s="197"/>
      <c r="BE73" s="197"/>
      <c r="BF73" s="197"/>
      <c r="BG73" s="197"/>
      <c r="BH73" s="197"/>
      <c r="BI73" s="197"/>
      <c r="BJ73" s="197"/>
      <c r="BK73" s="197"/>
      <c r="BL73" s="197"/>
      <c r="BM73" s="197"/>
      <c r="BN73" s="197"/>
    </row>
    <row r="74" spans="1:66" ht="24" x14ac:dyDescent="0.3">
      <c r="A74" s="197"/>
      <c r="C74" s="216" t="s">
        <v>118</v>
      </c>
      <c r="D74" s="242">
        <f>D72-D73</f>
        <v>25255.031972506298</v>
      </c>
      <c r="J74" s="197"/>
      <c r="K74" s="197"/>
      <c r="L74" s="197"/>
      <c r="M74" s="197"/>
      <c r="N74" s="197"/>
      <c r="O74" s="197"/>
      <c r="P74" s="197"/>
      <c r="Q74" s="197"/>
      <c r="R74" s="197"/>
      <c r="S74" s="197"/>
      <c r="T74" s="197"/>
      <c r="U74" s="197"/>
      <c r="V74" s="197"/>
      <c r="W74" s="197"/>
      <c r="X74" s="197"/>
      <c r="Y74" s="197"/>
      <c r="Z74" s="197"/>
      <c r="AA74" s="197"/>
      <c r="AB74" s="197"/>
      <c r="AC74" s="197"/>
      <c r="AD74" s="197"/>
      <c r="AE74" s="197"/>
      <c r="AF74" s="197"/>
      <c r="AG74" s="197"/>
      <c r="AH74" s="197"/>
      <c r="AI74" s="197"/>
      <c r="AJ74" s="197"/>
      <c r="AK74" s="197"/>
      <c r="AL74" s="197"/>
      <c r="AM74" s="197"/>
      <c r="AN74" s="197"/>
      <c r="AO74" s="197"/>
      <c r="AP74" s="197"/>
      <c r="AQ74" s="197"/>
      <c r="AR74" s="197"/>
      <c r="AS74" s="197"/>
      <c r="AT74" s="197"/>
      <c r="AU74" s="197"/>
      <c r="AV74" s="197"/>
      <c r="AW74" s="197"/>
      <c r="AX74" s="197"/>
      <c r="AY74" s="197"/>
      <c r="AZ74" s="197"/>
      <c r="BA74" s="197"/>
      <c r="BB74" s="197"/>
      <c r="BC74" s="197"/>
      <c r="BD74" s="197"/>
      <c r="BE74" s="197"/>
      <c r="BF74" s="197"/>
      <c r="BG74" s="197"/>
      <c r="BH74" s="197"/>
      <c r="BI74" s="197"/>
      <c r="BJ74" s="197"/>
      <c r="BK74" s="197"/>
      <c r="BL74" s="197"/>
      <c r="BM74" s="197"/>
      <c r="BN74" s="197"/>
    </row>
    <row r="75" spans="1:66" ht="24" x14ac:dyDescent="0.3">
      <c r="A75" s="193"/>
      <c r="C75" s="216" t="s">
        <v>119</v>
      </c>
      <c r="D75" s="245">
        <f>'Income Statement'!AB44</f>
        <v>1165</v>
      </c>
      <c r="J75" s="196"/>
      <c r="K75" s="196"/>
      <c r="L75" s="196"/>
      <c r="M75" s="196"/>
      <c r="N75" s="196"/>
      <c r="O75" s="193"/>
      <c r="P75" s="196"/>
      <c r="Q75" s="196"/>
      <c r="R75" s="197"/>
      <c r="S75" s="197"/>
      <c r="T75" s="197"/>
      <c r="U75" s="197"/>
      <c r="V75" s="197"/>
      <c r="W75" s="197"/>
      <c r="X75" s="197"/>
      <c r="Y75" s="197"/>
      <c r="Z75" s="197"/>
      <c r="AA75" s="197"/>
      <c r="AB75" s="197"/>
      <c r="AC75" s="197"/>
      <c r="AD75" s="197"/>
      <c r="AE75" s="197"/>
      <c r="AF75" s="197"/>
      <c r="AG75" s="197"/>
      <c r="AH75" s="197"/>
      <c r="AI75" s="197"/>
      <c r="AJ75" s="197"/>
      <c r="AK75" s="197"/>
      <c r="AL75" s="197"/>
      <c r="AM75" s="197"/>
      <c r="AN75" s="196"/>
      <c r="AO75" s="196"/>
      <c r="AP75" s="196"/>
      <c r="AQ75" s="196"/>
      <c r="AR75" s="196"/>
      <c r="AS75" s="193"/>
      <c r="AT75" s="193"/>
      <c r="AU75" s="254"/>
      <c r="AV75" s="193"/>
      <c r="AW75" s="196"/>
      <c r="AX75" s="196"/>
      <c r="AY75" s="196"/>
      <c r="AZ75" s="197"/>
      <c r="BA75" s="197"/>
      <c r="BB75" s="197"/>
      <c r="BC75" s="197"/>
      <c r="BD75" s="197"/>
      <c r="BE75" s="197"/>
      <c r="BF75" s="197"/>
      <c r="BG75" s="197"/>
      <c r="BH75" s="197"/>
      <c r="BI75" s="197"/>
      <c r="BJ75" s="197"/>
      <c r="BK75" s="197"/>
      <c r="BL75" s="197"/>
      <c r="BM75" s="197"/>
      <c r="BN75" s="197"/>
    </row>
    <row r="76" spans="1:66" ht="24" x14ac:dyDescent="0.3">
      <c r="A76" s="197"/>
      <c r="C76" s="246" t="s">
        <v>120</v>
      </c>
      <c r="D76" s="247">
        <f>D74/D75</f>
        <v>21.678139032194249</v>
      </c>
      <c r="J76" s="197"/>
      <c r="K76" s="197"/>
      <c r="L76" s="197"/>
      <c r="M76" s="197"/>
      <c r="N76" s="197"/>
      <c r="O76" s="197"/>
      <c r="P76" s="197"/>
      <c r="Q76" s="197"/>
      <c r="R76" s="197"/>
      <c r="S76" s="197"/>
      <c r="T76" s="197"/>
      <c r="U76" s="197"/>
      <c r="V76" s="197"/>
      <c r="W76" s="197"/>
      <c r="X76" s="197"/>
      <c r="Y76" s="197"/>
      <c r="Z76" s="197"/>
      <c r="AA76" s="197"/>
      <c r="AB76" s="197"/>
      <c r="AC76" s="197"/>
      <c r="AD76" s="197"/>
      <c r="AE76" s="197"/>
      <c r="AF76" s="197"/>
      <c r="AG76" s="197"/>
      <c r="AH76" s="197"/>
      <c r="AI76" s="197"/>
      <c r="AJ76" s="197"/>
      <c r="AK76" s="197"/>
      <c r="AL76" s="197"/>
      <c r="AM76" s="197"/>
      <c r="AN76" s="197"/>
      <c r="AO76" s="197"/>
      <c r="AP76" s="197"/>
      <c r="AQ76" s="197"/>
      <c r="AR76" s="197"/>
      <c r="AS76" s="197"/>
      <c r="AT76" s="197"/>
      <c r="AU76" s="197"/>
      <c r="AV76" s="197"/>
      <c r="AW76" s="197"/>
      <c r="AX76" s="197"/>
      <c r="AY76" s="197"/>
      <c r="AZ76" s="197"/>
      <c r="BA76" s="197"/>
      <c r="BB76" s="197"/>
      <c r="BC76" s="197"/>
      <c r="BD76" s="197"/>
      <c r="BE76" s="197"/>
      <c r="BF76" s="197"/>
      <c r="BG76" s="197"/>
      <c r="BH76" s="197"/>
      <c r="BI76" s="197"/>
      <c r="BJ76" s="197"/>
      <c r="BK76" s="197"/>
      <c r="BL76" s="197"/>
      <c r="BM76" s="197"/>
      <c r="BN76" s="197"/>
    </row>
    <row r="77" spans="1:66" ht="24" x14ac:dyDescent="0.3">
      <c r="A77" s="197"/>
      <c r="J77" s="197"/>
      <c r="K77" s="197"/>
      <c r="L77" s="197"/>
      <c r="M77" s="197"/>
      <c r="N77" s="197"/>
      <c r="O77" s="197"/>
      <c r="P77" s="197"/>
      <c r="Q77" s="197"/>
      <c r="R77" s="197"/>
      <c r="S77" s="197"/>
      <c r="T77" s="197"/>
      <c r="U77" s="197"/>
      <c r="V77" s="197"/>
      <c r="W77" s="197"/>
      <c r="X77" s="197"/>
      <c r="Y77" s="197"/>
      <c r="Z77" s="197"/>
      <c r="AA77" s="197"/>
      <c r="AB77" s="197"/>
      <c r="AC77" s="197"/>
      <c r="AD77" s="197"/>
      <c r="AE77" s="197"/>
      <c r="AF77" s="197"/>
      <c r="AG77" s="197"/>
      <c r="AH77" s="197"/>
      <c r="AI77" s="197"/>
      <c r="AJ77" s="197"/>
      <c r="AK77" s="197"/>
      <c r="AL77" s="197"/>
      <c r="AM77" s="197"/>
      <c r="AN77" s="197"/>
      <c r="AO77" s="197"/>
      <c r="AP77" s="197"/>
      <c r="AQ77" s="197"/>
      <c r="AR77" s="197"/>
      <c r="AS77" s="197"/>
      <c r="AT77" s="197"/>
      <c r="AU77" s="197"/>
      <c r="AV77" s="197"/>
      <c r="AW77" s="197"/>
      <c r="AX77" s="197"/>
      <c r="AY77" s="197"/>
      <c r="AZ77" s="197"/>
      <c r="BA77" s="197"/>
      <c r="BB77" s="197"/>
      <c r="BC77" s="197"/>
      <c r="BD77" s="197"/>
      <c r="BE77" s="197"/>
      <c r="BF77" s="197"/>
      <c r="BG77" s="197"/>
      <c r="BH77" s="197"/>
      <c r="BI77" s="197"/>
      <c r="BJ77" s="197"/>
      <c r="BK77" s="197"/>
      <c r="BL77" s="197"/>
      <c r="BM77" s="197"/>
      <c r="BN77" s="197"/>
    </row>
    <row r="78" spans="1:66" s="241" customFormat="1" ht="24" x14ac:dyDescent="0.3">
      <c r="A78" s="193"/>
      <c r="J78" s="196"/>
      <c r="K78" s="196"/>
      <c r="L78" s="196"/>
      <c r="M78" s="196"/>
      <c r="N78" s="196"/>
      <c r="O78" s="193"/>
      <c r="P78" s="196"/>
      <c r="Q78" s="196"/>
      <c r="R78" s="197"/>
      <c r="S78" s="197"/>
      <c r="T78" s="197"/>
      <c r="U78" s="197"/>
      <c r="V78" s="197"/>
      <c r="W78" s="197"/>
      <c r="X78" s="197"/>
      <c r="Y78" s="197"/>
      <c r="Z78" s="197"/>
      <c r="AA78" s="197"/>
      <c r="AB78" s="197"/>
      <c r="AC78" s="197"/>
      <c r="AD78" s="197"/>
      <c r="AE78" s="197"/>
      <c r="AF78" s="197"/>
      <c r="AG78" s="197"/>
      <c r="AH78" s="197"/>
      <c r="AI78" s="197"/>
      <c r="AJ78" s="197"/>
      <c r="AK78" s="197"/>
      <c r="AL78" s="197"/>
      <c r="AM78" s="197"/>
      <c r="AN78" s="196"/>
      <c r="AO78" s="196"/>
      <c r="AP78" s="196"/>
      <c r="AQ78" s="196"/>
      <c r="AR78" s="196"/>
      <c r="AS78" s="193"/>
      <c r="AT78" s="193"/>
      <c r="AU78" s="254"/>
      <c r="AV78" s="193"/>
      <c r="AW78" s="196"/>
      <c r="AX78" s="196"/>
      <c r="AY78" s="196"/>
      <c r="AZ78" s="197"/>
      <c r="BA78" s="197"/>
      <c r="BB78" s="197"/>
      <c r="BC78" s="197"/>
      <c r="BD78" s="197"/>
      <c r="BE78" s="197"/>
      <c r="BF78" s="197"/>
      <c r="BG78" s="197"/>
      <c r="BH78" s="197"/>
      <c r="BI78" s="197"/>
      <c r="BJ78" s="197"/>
      <c r="BK78" s="197"/>
      <c r="BL78" s="197"/>
      <c r="BM78" s="197"/>
      <c r="BN78" s="197"/>
    </row>
    <row r="79" spans="1:66" ht="24" x14ac:dyDescent="0.3">
      <c r="A79" s="193"/>
      <c r="J79" s="196"/>
      <c r="K79" s="196"/>
      <c r="L79" s="196"/>
      <c r="M79" s="196"/>
      <c r="N79" s="196"/>
      <c r="O79" s="193"/>
      <c r="P79" s="196"/>
      <c r="Q79" s="196"/>
      <c r="R79" s="197"/>
      <c r="S79" s="197"/>
      <c r="T79" s="197"/>
      <c r="U79" s="197"/>
      <c r="V79" s="197"/>
      <c r="W79" s="197"/>
      <c r="X79" s="197"/>
      <c r="Y79" s="197"/>
      <c r="Z79" s="197"/>
      <c r="AA79" s="197"/>
      <c r="AB79" s="197"/>
      <c r="AC79" s="197"/>
      <c r="AD79" s="197"/>
      <c r="AE79" s="197"/>
      <c r="AF79" s="197"/>
      <c r="AG79" s="197"/>
      <c r="AH79" s="197"/>
      <c r="AI79" s="197"/>
      <c r="AJ79" s="197"/>
      <c r="AK79" s="197"/>
      <c r="AL79" s="197"/>
      <c r="AM79" s="197"/>
      <c r="AN79" s="196"/>
      <c r="AO79" s="196"/>
      <c r="AP79" s="196"/>
      <c r="AQ79" s="196"/>
      <c r="AR79" s="196"/>
      <c r="AS79" s="193"/>
      <c r="AT79" s="193"/>
      <c r="AU79" s="254"/>
      <c r="AV79" s="193"/>
      <c r="AW79" s="196"/>
      <c r="AX79" s="196"/>
      <c r="AY79" s="196"/>
      <c r="AZ79" s="197"/>
      <c r="BA79" s="197"/>
      <c r="BB79" s="197"/>
      <c r="BC79" s="197"/>
      <c r="BD79" s="197"/>
      <c r="BE79" s="197"/>
      <c r="BF79" s="197"/>
      <c r="BG79" s="197"/>
      <c r="BH79" s="197"/>
      <c r="BI79" s="197"/>
      <c r="BJ79" s="197"/>
      <c r="BK79" s="197"/>
      <c r="BL79" s="197"/>
      <c r="BM79" s="197"/>
      <c r="BN79" s="197"/>
    </row>
    <row r="80" spans="1:66" ht="24" x14ac:dyDescent="0.3">
      <c r="A80" s="197"/>
      <c r="E80" s="669"/>
      <c r="F80" s="669"/>
      <c r="G80" s="669"/>
      <c r="H80" s="669"/>
      <c r="J80" s="197"/>
      <c r="K80" s="197"/>
      <c r="L80" s="197"/>
      <c r="M80" s="197"/>
      <c r="N80" s="197"/>
      <c r="O80" s="197"/>
      <c r="P80" s="197"/>
      <c r="Q80" s="197"/>
      <c r="R80" s="197"/>
      <c r="S80" s="197"/>
      <c r="T80" s="197"/>
      <c r="U80" s="197"/>
      <c r="V80" s="197"/>
      <c r="W80" s="197"/>
      <c r="X80" s="197"/>
      <c r="Y80" s="197"/>
      <c r="Z80" s="197"/>
      <c r="AA80" s="197"/>
      <c r="AB80" s="197"/>
      <c r="AC80" s="197"/>
      <c r="AD80" s="197"/>
      <c r="AE80" s="197"/>
      <c r="AF80" s="197"/>
      <c r="AG80" s="197"/>
      <c r="AH80" s="197"/>
      <c r="AI80" s="197"/>
      <c r="AJ80" s="197"/>
      <c r="AK80" s="197"/>
      <c r="AL80" s="197"/>
      <c r="AM80" s="197"/>
      <c r="AN80" s="197"/>
      <c r="AO80" s="197"/>
      <c r="AP80" s="197"/>
      <c r="AQ80" s="197"/>
      <c r="AR80" s="197"/>
      <c r="AS80" s="197"/>
      <c r="AT80" s="197"/>
      <c r="AU80" s="197"/>
      <c r="AV80" s="197"/>
      <c r="AW80" s="197"/>
      <c r="AX80" s="197"/>
      <c r="AY80" s="197"/>
      <c r="AZ80" s="197"/>
      <c r="BA80" s="197"/>
      <c r="BB80" s="197"/>
      <c r="BC80" s="197"/>
      <c r="BD80" s="197"/>
      <c r="BE80" s="197"/>
      <c r="BF80" s="197"/>
      <c r="BG80" s="197"/>
      <c r="BH80" s="197"/>
      <c r="BI80" s="197"/>
      <c r="BJ80" s="197"/>
      <c r="BK80" s="197"/>
      <c r="BL80" s="197"/>
      <c r="BM80" s="197"/>
      <c r="BN80" s="197"/>
    </row>
    <row r="81" spans="1:66" ht="24" x14ac:dyDescent="0.3">
      <c r="A81" s="197"/>
      <c r="D81" s="248">
        <f>E81-0.03</f>
        <v>8.3093880480313215E-2</v>
      </c>
      <c r="E81" s="248">
        <f>F81-0.03</f>
        <v>0.11309388048031321</v>
      </c>
      <c r="F81" s="248">
        <f>C26</f>
        <v>0.14309388048031321</v>
      </c>
      <c r="G81" s="248">
        <f>F81+0.03</f>
        <v>0.17309388048031321</v>
      </c>
      <c r="H81" s="248">
        <f>G81+0.03</f>
        <v>0.20309388048031321</v>
      </c>
      <c r="J81" s="197"/>
      <c r="K81" s="197"/>
      <c r="L81" s="197"/>
      <c r="M81" s="197"/>
      <c r="N81" s="197"/>
      <c r="O81" s="197"/>
      <c r="P81" s="197"/>
      <c r="Q81" s="197"/>
      <c r="R81" s="197"/>
      <c r="S81" s="197"/>
      <c r="T81" s="197"/>
      <c r="U81" s="197"/>
      <c r="V81" s="197"/>
      <c r="W81" s="197"/>
      <c r="X81" s="197"/>
      <c r="Y81" s="197"/>
      <c r="Z81" s="197"/>
      <c r="AA81" s="197"/>
      <c r="AB81" s="197"/>
      <c r="AC81" s="197"/>
      <c r="AD81" s="197"/>
      <c r="AE81" s="197"/>
      <c r="AF81" s="197"/>
      <c r="AG81" s="197"/>
      <c r="AH81" s="197"/>
      <c r="AI81" s="197"/>
      <c r="AJ81" s="197"/>
      <c r="AK81" s="197"/>
      <c r="AL81" s="197"/>
      <c r="AM81" s="197"/>
      <c r="AN81" s="197"/>
      <c r="AO81" s="197"/>
      <c r="AP81" s="197"/>
      <c r="AQ81" s="197"/>
      <c r="AR81" s="197"/>
      <c r="AS81" s="197"/>
      <c r="AT81" s="197"/>
      <c r="AU81" s="197"/>
      <c r="AV81" s="197"/>
      <c r="AW81" s="197"/>
      <c r="AX81" s="197"/>
      <c r="AY81" s="197"/>
      <c r="AZ81" s="197"/>
      <c r="BA81" s="197"/>
      <c r="BB81" s="197"/>
      <c r="BC81" s="197"/>
      <c r="BD81" s="197"/>
      <c r="BE81" s="197"/>
      <c r="BF81" s="197"/>
      <c r="BG81" s="197"/>
      <c r="BH81" s="197"/>
      <c r="BI81" s="197"/>
      <c r="BJ81" s="197"/>
      <c r="BK81" s="197"/>
      <c r="BL81" s="197"/>
      <c r="BM81" s="197"/>
      <c r="BN81" s="197"/>
    </row>
    <row r="82" spans="1:66" ht="24" x14ac:dyDescent="0.3">
      <c r="A82" s="193"/>
      <c r="C82" s="249">
        <v>0.01</v>
      </c>
      <c r="D82" s="250">
        <f t="shared" ref="D82:H84" si="0">(((NPV(D$81,$C$9:$G$9)+$G$9*(1+$C82)/(D$81-$C82)/(1+D$81)^4))-$D$73)/$D$75</f>
        <v>40.943369107809538</v>
      </c>
      <c r="E82" s="250">
        <f t="shared" si="0"/>
        <v>27.538886343487569</v>
      </c>
      <c r="F82" s="250">
        <f t="shared" si="0"/>
        <v>20.245487270871074</v>
      </c>
      <c r="G82" s="250">
        <f t="shared" si="0"/>
        <v>15.690526114433334</v>
      </c>
      <c r="H82" s="251">
        <f t="shared" si="0"/>
        <v>12.596362725990058</v>
      </c>
      <c r="J82" s="196"/>
      <c r="K82" s="196"/>
      <c r="L82" s="196"/>
      <c r="M82" s="196"/>
      <c r="N82" s="196"/>
      <c r="O82" s="193"/>
      <c r="P82" s="196"/>
      <c r="Q82" s="196"/>
      <c r="R82" s="197"/>
      <c r="S82" s="197"/>
      <c r="T82" s="197"/>
      <c r="U82" s="197"/>
      <c r="V82" s="197"/>
      <c r="W82" s="197"/>
      <c r="X82" s="197"/>
      <c r="Y82" s="197"/>
      <c r="Z82" s="197"/>
      <c r="AA82" s="197"/>
      <c r="AB82" s="197"/>
      <c r="AC82" s="197"/>
      <c r="AD82" s="197"/>
      <c r="AE82" s="197"/>
      <c r="AF82" s="197"/>
      <c r="AG82" s="197"/>
      <c r="AH82" s="197"/>
      <c r="AI82" s="197"/>
      <c r="AJ82" s="197"/>
      <c r="AK82" s="197"/>
      <c r="AL82" s="197"/>
      <c r="AM82" s="197"/>
      <c r="AN82" s="196"/>
      <c r="AO82" s="196"/>
      <c r="AP82" s="196"/>
      <c r="AQ82" s="196"/>
      <c r="AR82" s="196"/>
      <c r="AS82" s="193"/>
      <c r="AT82" s="193"/>
      <c r="AU82" s="254"/>
      <c r="AV82" s="193"/>
      <c r="AW82" s="196"/>
      <c r="AX82" s="196"/>
      <c r="AY82" s="196"/>
      <c r="AZ82" s="197"/>
      <c r="BA82" s="197"/>
      <c r="BB82" s="197"/>
      <c r="BC82" s="197"/>
      <c r="BD82" s="197"/>
      <c r="BE82" s="197"/>
      <c r="BF82" s="197"/>
      <c r="BG82" s="197"/>
      <c r="BH82" s="197"/>
      <c r="BI82" s="197"/>
      <c r="BJ82" s="197"/>
      <c r="BK82" s="197"/>
      <c r="BL82" s="197"/>
      <c r="BM82" s="197"/>
      <c r="BN82" s="197"/>
    </row>
    <row r="83" spans="1:66" ht="24" x14ac:dyDescent="0.3">
      <c r="A83" s="197"/>
      <c r="C83" s="249">
        <v>0.02</v>
      </c>
      <c r="D83" s="250">
        <f t="shared" si="0"/>
        <v>46.926304651261304</v>
      </c>
      <c r="E83" s="250">
        <f t="shared" si="0"/>
        <v>30.187578478234578</v>
      </c>
      <c r="F83" s="252">
        <f t="shared" si="0"/>
        <v>21.678139032194249</v>
      </c>
      <c r="G83" s="250">
        <f t="shared" si="0"/>
        <v>16.560261385372904</v>
      </c>
      <c r="H83" s="250">
        <f t="shared" si="0"/>
        <v>13.165792268382857</v>
      </c>
      <c r="J83" s="197"/>
      <c r="K83" s="197"/>
      <c r="L83" s="197"/>
      <c r="M83" s="197"/>
      <c r="N83" s="197"/>
      <c r="O83" s="197"/>
      <c r="P83" s="197"/>
      <c r="Q83" s="197"/>
      <c r="R83" s="197"/>
      <c r="S83" s="197"/>
      <c r="T83" s="197"/>
      <c r="U83" s="197"/>
      <c r="V83" s="197"/>
      <c r="W83" s="197"/>
      <c r="X83" s="197"/>
      <c r="Y83" s="197"/>
      <c r="Z83" s="197"/>
      <c r="AA83" s="197"/>
      <c r="AB83" s="197"/>
      <c r="AC83" s="197"/>
      <c r="AD83" s="197"/>
      <c r="AE83" s="197"/>
      <c r="AF83" s="197"/>
      <c r="AG83" s="197"/>
      <c r="AH83" s="197"/>
      <c r="AI83" s="197"/>
      <c r="AJ83" s="197"/>
      <c r="AK83" s="197"/>
      <c r="AL83" s="197"/>
      <c r="AM83" s="197"/>
      <c r="AN83" s="197"/>
      <c r="AO83" s="197"/>
      <c r="AP83" s="197"/>
      <c r="AQ83" s="197"/>
      <c r="AR83" s="197"/>
      <c r="AS83" s="197"/>
      <c r="AT83" s="197"/>
      <c r="AU83" s="197"/>
      <c r="AV83" s="197"/>
      <c r="AW83" s="197"/>
      <c r="AX83" s="197"/>
      <c r="AY83" s="197"/>
      <c r="AZ83" s="197"/>
      <c r="BA83" s="197"/>
      <c r="BB83" s="197"/>
      <c r="BC83" s="197"/>
      <c r="BD83" s="197"/>
      <c r="BE83" s="197"/>
      <c r="BF83" s="197"/>
      <c r="BG83" s="197"/>
      <c r="BH83" s="197"/>
      <c r="BI83" s="197"/>
      <c r="BJ83" s="197"/>
      <c r="BK83" s="197"/>
      <c r="BL83" s="197"/>
      <c r="BM83" s="197"/>
      <c r="BN83" s="197"/>
    </row>
    <row r="84" spans="1:66" ht="24" x14ac:dyDescent="0.3">
      <c r="A84" s="197"/>
      <c r="C84" s="249">
        <v>0.03</v>
      </c>
      <c r="D84" s="253">
        <f t="shared" si="0"/>
        <v>55.162959640090662</v>
      </c>
      <c r="E84" s="250">
        <f t="shared" si="0"/>
        <v>33.473788591306018</v>
      </c>
      <c r="F84" s="250">
        <f t="shared" si="0"/>
        <v>23.364146988430647</v>
      </c>
      <c r="G84" s="250">
        <f t="shared" si="0"/>
        <v>17.551558146995401</v>
      </c>
      <c r="H84" s="250">
        <f t="shared" si="0"/>
        <v>13.801016111627046</v>
      </c>
      <c r="J84" s="197"/>
      <c r="K84" s="197"/>
      <c r="L84" s="197"/>
      <c r="M84" s="197"/>
      <c r="N84" s="197"/>
      <c r="O84" s="197"/>
      <c r="P84" s="197"/>
      <c r="Q84" s="197"/>
      <c r="R84" s="197"/>
      <c r="S84" s="197"/>
      <c r="T84" s="197"/>
      <c r="U84" s="197"/>
      <c r="V84" s="197"/>
      <c r="W84" s="197"/>
      <c r="X84" s="197"/>
      <c r="Y84" s="197"/>
      <c r="Z84" s="197"/>
      <c r="AA84" s="197"/>
      <c r="AB84" s="197"/>
      <c r="AC84" s="197"/>
      <c r="AD84" s="197"/>
      <c r="AE84" s="197"/>
      <c r="AF84" s="197"/>
      <c r="AG84" s="197"/>
      <c r="AH84" s="197"/>
      <c r="AI84" s="197"/>
      <c r="AJ84" s="197"/>
      <c r="AK84" s="197"/>
      <c r="AL84" s="197"/>
      <c r="AM84" s="197"/>
      <c r="AN84" s="197"/>
      <c r="AO84" s="197"/>
      <c r="AP84" s="197"/>
      <c r="AQ84" s="197"/>
      <c r="AR84" s="197"/>
      <c r="AS84" s="197"/>
      <c r="AT84" s="197"/>
      <c r="AU84" s="197"/>
      <c r="AV84" s="197"/>
      <c r="AW84" s="197"/>
      <c r="AX84" s="197"/>
      <c r="AY84" s="197"/>
      <c r="AZ84" s="197"/>
      <c r="BA84" s="197"/>
      <c r="BB84" s="197"/>
      <c r="BC84" s="197"/>
      <c r="BD84" s="197"/>
      <c r="BE84" s="197"/>
      <c r="BF84" s="197"/>
      <c r="BG84" s="197"/>
      <c r="BH84" s="197"/>
      <c r="BI84" s="197"/>
      <c r="BJ84" s="197"/>
      <c r="BK84" s="197"/>
      <c r="BL84" s="197"/>
      <c r="BM84" s="197"/>
      <c r="BN84" s="197"/>
    </row>
    <row r="85" spans="1:66" ht="24" x14ac:dyDescent="0.3">
      <c r="A85" s="193"/>
      <c r="J85" s="196"/>
      <c r="K85" s="196"/>
      <c r="L85" s="196"/>
      <c r="M85" s="196"/>
      <c r="N85" s="196"/>
      <c r="O85" s="193"/>
      <c r="P85" s="196"/>
      <c r="Q85" s="196"/>
      <c r="R85" s="197"/>
      <c r="S85" s="197"/>
      <c r="T85" s="197"/>
      <c r="U85" s="197"/>
      <c r="V85" s="197"/>
      <c r="W85" s="197"/>
      <c r="X85" s="197"/>
      <c r="Y85" s="197"/>
      <c r="Z85" s="197"/>
      <c r="AA85" s="197"/>
      <c r="AB85" s="197"/>
      <c r="AC85" s="197"/>
      <c r="AD85" s="197"/>
      <c r="AE85" s="197"/>
      <c r="AF85" s="197"/>
      <c r="AG85" s="197"/>
      <c r="AH85" s="197"/>
      <c r="AI85" s="197"/>
      <c r="AJ85" s="197"/>
      <c r="AK85" s="197"/>
      <c r="AL85" s="197"/>
      <c r="AM85" s="197"/>
      <c r="AN85" s="196"/>
      <c r="AO85" s="196"/>
      <c r="AP85" s="196"/>
      <c r="AQ85" s="196"/>
      <c r="AR85" s="196"/>
      <c r="AS85" s="193"/>
      <c r="AT85" s="193"/>
      <c r="AU85" s="254"/>
      <c r="AV85" s="193"/>
      <c r="AW85" s="196"/>
      <c r="AX85" s="196"/>
      <c r="AY85" s="196"/>
      <c r="AZ85" s="197"/>
      <c r="BA85" s="197"/>
      <c r="BB85" s="197"/>
      <c r="BC85" s="197"/>
      <c r="BD85" s="197"/>
      <c r="BE85" s="197"/>
      <c r="BF85" s="197"/>
      <c r="BG85" s="197"/>
      <c r="BH85" s="197"/>
      <c r="BI85" s="197"/>
      <c r="BJ85" s="197"/>
      <c r="BK85" s="197"/>
      <c r="BL85" s="197"/>
      <c r="BM85" s="197"/>
      <c r="BN85" s="197"/>
    </row>
    <row r="86" spans="1:66" ht="24" x14ac:dyDescent="0.3">
      <c r="A86" s="197"/>
      <c r="D86" s="214" t="s">
        <v>121</v>
      </c>
      <c r="F86" s="214" t="s">
        <v>122</v>
      </c>
      <c r="H86" s="214" t="s">
        <v>123</v>
      </c>
      <c r="J86" s="197"/>
      <c r="K86" s="197"/>
      <c r="L86" s="197"/>
      <c r="M86" s="197"/>
      <c r="N86" s="197"/>
      <c r="O86" s="197"/>
      <c r="P86" s="197"/>
      <c r="Q86" s="197"/>
      <c r="R86" s="197"/>
      <c r="S86" s="197"/>
      <c r="T86" s="197"/>
      <c r="U86" s="197"/>
      <c r="V86" s="197"/>
      <c r="W86" s="197"/>
      <c r="X86" s="197"/>
      <c r="Y86" s="197"/>
      <c r="Z86" s="197"/>
      <c r="AA86" s="197"/>
      <c r="AB86" s="197"/>
      <c r="AC86" s="197"/>
      <c r="AD86" s="197"/>
      <c r="AE86" s="197"/>
      <c r="AF86" s="197"/>
      <c r="AG86" s="197"/>
      <c r="AH86" s="197"/>
      <c r="AI86" s="197"/>
      <c r="AJ86" s="197"/>
      <c r="AK86" s="197"/>
      <c r="AL86" s="197"/>
      <c r="AM86" s="197"/>
      <c r="AN86" s="197"/>
      <c r="AO86" s="197"/>
      <c r="AP86" s="197"/>
      <c r="AQ86" s="197"/>
      <c r="AR86" s="197"/>
      <c r="AS86" s="197"/>
      <c r="AT86" s="197"/>
      <c r="AU86" s="197"/>
      <c r="AV86" s="197"/>
      <c r="AW86" s="197"/>
      <c r="AX86" s="197"/>
      <c r="AY86" s="197"/>
      <c r="AZ86" s="197"/>
      <c r="BA86" s="197"/>
      <c r="BB86" s="197"/>
      <c r="BC86" s="197"/>
      <c r="BD86" s="197"/>
      <c r="BE86" s="197"/>
      <c r="BF86" s="197"/>
      <c r="BG86" s="197"/>
      <c r="BH86" s="197"/>
      <c r="BI86" s="197"/>
      <c r="BJ86" s="197"/>
      <c r="BK86" s="197"/>
      <c r="BL86" s="197"/>
      <c r="BM86" s="197"/>
      <c r="BN86" s="197"/>
    </row>
    <row r="87" spans="1:66" ht="24" x14ac:dyDescent="0.3">
      <c r="A87" s="197"/>
      <c r="J87" s="197"/>
      <c r="K87" s="197"/>
      <c r="L87" s="197"/>
      <c r="M87" s="197"/>
      <c r="N87" s="197"/>
      <c r="O87" s="197"/>
      <c r="P87" s="197"/>
      <c r="Q87" s="197"/>
      <c r="R87" s="197"/>
      <c r="S87" s="197"/>
      <c r="T87" s="197"/>
      <c r="U87" s="197"/>
      <c r="V87" s="197"/>
      <c r="W87" s="197"/>
      <c r="X87" s="197"/>
      <c r="Y87" s="197"/>
      <c r="Z87" s="197"/>
      <c r="AA87" s="197"/>
      <c r="AB87" s="197"/>
      <c r="AC87" s="197"/>
      <c r="AD87" s="197"/>
      <c r="AE87" s="197"/>
      <c r="AF87" s="197"/>
      <c r="AG87" s="197"/>
      <c r="AH87" s="197"/>
      <c r="AI87" s="197"/>
      <c r="AJ87" s="197"/>
      <c r="AK87" s="197"/>
      <c r="AL87" s="197"/>
      <c r="AM87" s="197"/>
      <c r="AN87" s="197"/>
      <c r="AO87" s="197"/>
      <c r="AP87" s="197"/>
      <c r="AQ87" s="197"/>
      <c r="AR87" s="197"/>
      <c r="AS87" s="197"/>
      <c r="AT87" s="197"/>
      <c r="AU87" s="197"/>
      <c r="AV87" s="197"/>
      <c r="AW87" s="197"/>
      <c r="AX87" s="197"/>
      <c r="AY87" s="197"/>
      <c r="AZ87" s="197"/>
      <c r="BA87" s="197"/>
      <c r="BB87" s="197"/>
      <c r="BC87" s="197"/>
      <c r="BD87" s="197"/>
      <c r="BE87" s="197"/>
      <c r="BF87" s="197"/>
      <c r="BG87" s="197"/>
      <c r="BH87" s="197"/>
      <c r="BI87" s="197"/>
      <c r="BJ87" s="197"/>
      <c r="BK87" s="197"/>
      <c r="BL87" s="197"/>
      <c r="BM87" s="197"/>
      <c r="BN87" s="197"/>
    </row>
    <row r="88" spans="1:66" s="241" customFormat="1" ht="24" x14ac:dyDescent="0.3">
      <c r="A88" s="193"/>
      <c r="J88" s="196"/>
      <c r="K88" s="196"/>
      <c r="L88" s="196"/>
      <c r="M88" s="196"/>
      <c r="N88" s="196"/>
      <c r="O88" s="193"/>
      <c r="P88" s="196"/>
      <c r="Q88" s="196"/>
      <c r="R88" s="197"/>
      <c r="S88" s="197"/>
      <c r="T88" s="197"/>
      <c r="U88" s="197"/>
      <c r="V88" s="197"/>
      <c r="W88" s="197"/>
      <c r="X88" s="197"/>
      <c r="Y88" s="197"/>
      <c r="Z88" s="197"/>
      <c r="AA88" s="197"/>
      <c r="AB88" s="197"/>
      <c r="AC88" s="197"/>
      <c r="AD88" s="197"/>
      <c r="AE88" s="197"/>
      <c r="AF88" s="197"/>
      <c r="AG88" s="197"/>
      <c r="AH88" s="197"/>
      <c r="AI88" s="197"/>
      <c r="AJ88" s="197"/>
      <c r="AK88" s="197"/>
      <c r="AL88" s="197"/>
      <c r="AM88" s="197"/>
      <c r="AN88" s="196"/>
      <c r="AO88" s="196"/>
      <c r="AP88" s="196"/>
      <c r="AQ88" s="196"/>
      <c r="AR88" s="196"/>
      <c r="AS88" s="193"/>
      <c r="AT88" s="193"/>
      <c r="AU88" s="254"/>
      <c r="AV88" s="193"/>
      <c r="AW88" s="196"/>
      <c r="AX88" s="196"/>
      <c r="AY88" s="196"/>
      <c r="AZ88" s="197"/>
      <c r="BA88" s="197"/>
      <c r="BB88" s="197"/>
      <c r="BC88" s="197"/>
      <c r="BD88" s="197"/>
      <c r="BE88" s="197"/>
      <c r="BF88" s="197"/>
      <c r="BG88" s="197"/>
      <c r="BH88" s="197"/>
      <c r="BI88" s="197"/>
      <c r="BJ88" s="197"/>
      <c r="BK88" s="197"/>
      <c r="BL88" s="197"/>
      <c r="BM88" s="197"/>
      <c r="BN88" s="197"/>
    </row>
    <row r="89" spans="1:66" s="241" customFormat="1" ht="24" x14ac:dyDescent="0.3">
      <c r="A89" s="197"/>
      <c r="J89" s="197"/>
      <c r="K89" s="197"/>
      <c r="L89" s="197"/>
      <c r="M89" s="197"/>
      <c r="N89" s="197"/>
      <c r="O89" s="197"/>
      <c r="P89" s="197"/>
      <c r="Q89" s="197"/>
      <c r="R89" s="197"/>
      <c r="S89" s="197"/>
      <c r="T89" s="197"/>
      <c r="U89" s="197"/>
      <c r="V89" s="197"/>
      <c r="W89" s="197"/>
      <c r="X89" s="197"/>
      <c r="Y89" s="197"/>
      <c r="Z89" s="197"/>
      <c r="AA89" s="197"/>
      <c r="AB89" s="197"/>
      <c r="AC89" s="197"/>
      <c r="AD89" s="197"/>
      <c r="AE89" s="197"/>
      <c r="AF89" s="197"/>
      <c r="AG89" s="197"/>
      <c r="AH89" s="197"/>
      <c r="AI89" s="197"/>
      <c r="AJ89" s="197"/>
      <c r="AK89" s="197"/>
      <c r="AL89" s="197"/>
      <c r="AM89" s="197"/>
      <c r="AN89" s="197"/>
      <c r="AO89" s="197"/>
      <c r="AP89" s="197"/>
      <c r="AQ89" s="197"/>
      <c r="AR89" s="197"/>
      <c r="AS89" s="197"/>
      <c r="AT89" s="197"/>
      <c r="AU89" s="197"/>
      <c r="AV89" s="197"/>
      <c r="AW89" s="197"/>
      <c r="AX89" s="197"/>
      <c r="AY89" s="197"/>
      <c r="AZ89" s="197"/>
      <c r="BA89" s="197"/>
      <c r="BB89" s="197"/>
      <c r="BC89" s="197"/>
      <c r="BD89" s="197"/>
      <c r="BE89" s="197"/>
      <c r="BF89" s="197"/>
      <c r="BG89" s="197"/>
      <c r="BH89" s="197"/>
      <c r="BI89" s="197"/>
      <c r="BJ89" s="197"/>
      <c r="BK89" s="197"/>
      <c r="BL89" s="197"/>
      <c r="BM89" s="197"/>
      <c r="BN89" s="197"/>
    </row>
    <row r="90" spans="1:66" s="241" customFormat="1" ht="24" x14ac:dyDescent="0.3">
      <c r="A90" s="197"/>
      <c r="J90" s="197"/>
      <c r="K90" s="197"/>
      <c r="L90" s="197"/>
      <c r="M90" s="197"/>
      <c r="N90" s="197"/>
      <c r="O90" s="197"/>
      <c r="P90" s="197"/>
      <c r="Q90" s="197"/>
      <c r="R90" s="197"/>
      <c r="S90" s="197"/>
      <c r="T90" s="197"/>
      <c r="U90" s="197"/>
      <c r="V90" s="197"/>
      <c r="W90" s="197"/>
      <c r="X90" s="197"/>
      <c r="Y90" s="197"/>
      <c r="Z90" s="197"/>
      <c r="AA90" s="197"/>
      <c r="AB90" s="197"/>
      <c r="AC90" s="197"/>
      <c r="AD90" s="197"/>
      <c r="AE90" s="197"/>
      <c r="AF90" s="197"/>
      <c r="AG90" s="197"/>
      <c r="AH90" s="197"/>
      <c r="AI90" s="197"/>
      <c r="AJ90" s="197"/>
      <c r="AK90" s="197"/>
      <c r="AL90" s="197"/>
      <c r="AM90" s="197"/>
      <c r="AN90" s="197"/>
      <c r="AO90" s="197"/>
      <c r="AP90" s="197"/>
      <c r="AQ90" s="197"/>
      <c r="AR90" s="197"/>
      <c r="AS90" s="197"/>
      <c r="AT90" s="197"/>
      <c r="AU90" s="197"/>
      <c r="AV90" s="197"/>
      <c r="AW90" s="197"/>
      <c r="AX90" s="197"/>
      <c r="AY90" s="197"/>
      <c r="AZ90" s="197"/>
      <c r="BA90" s="197"/>
      <c r="BB90" s="197"/>
      <c r="BC90" s="197"/>
      <c r="BD90" s="197"/>
      <c r="BE90" s="197"/>
      <c r="BF90" s="197"/>
      <c r="BG90" s="197"/>
      <c r="BH90" s="197"/>
      <c r="BI90" s="197"/>
      <c r="BJ90" s="197"/>
      <c r="BK90" s="197"/>
      <c r="BL90" s="197"/>
      <c r="BM90" s="197"/>
      <c r="BN90" s="197"/>
    </row>
    <row r="91" spans="1:66" s="241" customFormat="1" ht="24" x14ac:dyDescent="0.3">
      <c r="A91" s="193"/>
      <c r="J91" s="196"/>
      <c r="K91" s="196"/>
      <c r="L91" s="196"/>
      <c r="M91" s="196"/>
      <c r="N91" s="196"/>
      <c r="O91" s="193"/>
      <c r="P91" s="196"/>
      <c r="Q91" s="196"/>
      <c r="R91" s="197"/>
      <c r="S91" s="197"/>
      <c r="T91" s="197"/>
      <c r="U91" s="197"/>
      <c r="V91" s="197"/>
      <c r="W91" s="197"/>
      <c r="X91" s="197"/>
      <c r="Y91" s="197"/>
      <c r="Z91" s="197"/>
      <c r="AA91" s="197"/>
      <c r="AB91" s="197"/>
      <c r="AC91" s="197"/>
      <c r="AD91" s="197"/>
      <c r="AE91" s="197"/>
      <c r="AF91" s="197"/>
      <c r="AG91" s="197"/>
      <c r="AH91" s="197"/>
      <c r="AI91" s="197"/>
      <c r="AJ91" s="197"/>
      <c r="AK91" s="197"/>
      <c r="AL91" s="197"/>
      <c r="AM91" s="197"/>
      <c r="AN91" s="196"/>
      <c r="AO91" s="196"/>
      <c r="AP91" s="196"/>
      <c r="AQ91" s="196"/>
      <c r="AR91" s="196"/>
      <c r="AS91" s="193"/>
      <c r="AT91" s="193"/>
      <c r="AU91" s="254"/>
      <c r="AV91" s="193"/>
      <c r="AW91" s="196"/>
      <c r="AX91" s="196"/>
      <c r="AY91" s="196"/>
      <c r="AZ91" s="197"/>
      <c r="BA91" s="197"/>
      <c r="BB91" s="197"/>
      <c r="BC91" s="197"/>
      <c r="BD91" s="197"/>
      <c r="BE91" s="197"/>
      <c r="BF91" s="197"/>
      <c r="BG91" s="197"/>
      <c r="BH91" s="197"/>
      <c r="BI91" s="197"/>
      <c r="BJ91" s="197"/>
      <c r="BK91" s="197"/>
      <c r="BL91" s="197"/>
      <c r="BM91" s="197"/>
      <c r="BN91" s="197"/>
    </row>
    <row r="92" spans="1:66" s="241" customFormat="1" ht="24" x14ac:dyDescent="0.3">
      <c r="A92" s="193"/>
      <c r="J92" s="196"/>
      <c r="K92" s="196"/>
      <c r="L92" s="196"/>
      <c r="M92" s="196"/>
      <c r="N92" s="196"/>
      <c r="O92" s="193"/>
      <c r="P92" s="196"/>
      <c r="Q92" s="196"/>
      <c r="R92" s="197"/>
      <c r="S92" s="197"/>
      <c r="T92" s="197"/>
      <c r="U92" s="197"/>
      <c r="V92" s="197"/>
      <c r="W92" s="197"/>
      <c r="X92" s="197"/>
      <c r="Y92" s="197"/>
      <c r="Z92" s="197"/>
      <c r="AA92" s="197"/>
      <c r="AB92" s="197"/>
      <c r="AC92" s="197"/>
      <c r="AD92" s="197"/>
      <c r="AE92" s="197"/>
      <c r="AF92" s="197"/>
      <c r="AG92" s="197"/>
      <c r="AH92" s="197"/>
      <c r="AI92" s="197"/>
      <c r="AJ92" s="197"/>
      <c r="AK92" s="197"/>
      <c r="AL92" s="197"/>
      <c r="AM92" s="197"/>
      <c r="AN92" s="196"/>
      <c r="AO92" s="196"/>
      <c r="AP92" s="196"/>
      <c r="AQ92" s="196"/>
      <c r="AR92" s="196"/>
      <c r="AS92" s="193"/>
      <c r="AT92" s="193"/>
      <c r="AU92" s="254"/>
      <c r="AV92" s="193"/>
      <c r="AW92" s="196"/>
      <c r="AX92" s="196"/>
      <c r="AY92" s="196"/>
      <c r="AZ92" s="197"/>
      <c r="BA92" s="197"/>
      <c r="BB92" s="197"/>
      <c r="BC92" s="197"/>
      <c r="BD92" s="197"/>
      <c r="BE92" s="197"/>
      <c r="BF92" s="197"/>
      <c r="BG92" s="197"/>
      <c r="BH92" s="197"/>
      <c r="BI92" s="197"/>
      <c r="BJ92" s="197"/>
      <c r="BK92" s="197"/>
      <c r="BL92" s="197"/>
      <c r="BM92" s="197"/>
      <c r="BN92" s="197"/>
    </row>
    <row r="93" spans="1:66" s="241" customFormat="1" ht="24" x14ac:dyDescent="0.3">
      <c r="A93" s="197"/>
      <c r="J93" s="197"/>
      <c r="K93" s="197"/>
      <c r="L93" s="197"/>
      <c r="M93" s="197"/>
      <c r="N93" s="197"/>
      <c r="O93" s="197"/>
      <c r="P93" s="197"/>
      <c r="Q93" s="197"/>
      <c r="R93" s="197"/>
      <c r="S93" s="197"/>
      <c r="T93" s="197"/>
      <c r="U93" s="197"/>
      <c r="V93" s="197"/>
      <c r="W93" s="197"/>
      <c r="X93" s="197"/>
      <c r="Y93" s="197"/>
      <c r="Z93" s="197"/>
      <c r="AA93" s="197"/>
      <c r="AB93" s="197"/>
      <c r="AC93" s="197"/>
      <c r="AD93" s="197"/>
      <c r="AE93" s="197"/>
      <c r="AF93" s="197"/>
      <c r="AG93" s="197"/>
      <c r="AH93" s="197"/>
      <c r="AI93" s="197"/>
      <c r="AJ93" s="197"/>
      <c r="AK93" s="197"/>
      <c r="AL93" s="197"/>
      <c r="AM93" s="197"/>
      <c r="AN93" s="197"/>
      <c r="AO93" s="197"/>
      <c r="AP93" s="197"/>
      <c r="AQ93" s="197"/>
      <c r="AR93" s="197"/>
      <c r="AS93" s="197"/>
      <c r="AT93" s="197"/>
      <c r="AU93" s="197"/>
      <c r="AV93" s="197"/>
      <c r="AW93" s="197"/>
      <c r="AX93" s="197"/>
      <c r="AY93" s="197"/>
      <c r="AZ93" s="197"/>
      <c r="BA93" s="197"/>
      <c r="BB93" s="197"/>
      <c r="BC93" s="197"/>
      <c r="BD93" s="197"/>
      <c r="BE93" s="197"/>
      <c r="BF93" s="197"/>
      <c r="BG93" s="197"/>
      <c r="BH93" s="197"/>
      <c r="BI93" s="197"/>
      <c r="BJ93" s="197"/>
      <c r="BK93" s="197"/>
      <c r="BL93" s="197"/>
      <c r="BM93" s="197"/>
      <c r="BN93" s="197"/>
    </row>
    <row r="94" spans="1:66" s="241" customFormat="1" ht="24" x14ac:dyDescent="0.3">
      <c r="A94" s="197"/>
      <c r="J94" s="197"/>
      <c r="K94" s="197"/>
      <c r="L94" s="197"/>
      <c r="M94" s="197"/>
      <c r="N94" s="197"/>
      <c r="O94" s="197"/>
      <c r="P94" s="197"/>
      <c r="Q94" s="197"/>
      <c r="R94" s="197"/>
      <c r="S94" s="197"/>
      <c r="T94" s="197"/>
      <c r="U94" s="197"/>
      <c r="V94" s="197"/>
      <c r="W94" s="197"/>
      <c r="X94" s="197"/>
      <c r="Y94" s="197"/>
      <c r="Z94" s="197"/>
      <c r="AA94" s="197"/>
      <c r="AB94" s="197"/>
      <c r="AC94" s="197"/>
      <c r="AD94" s="197"/>
      <c r="AE94" s="197"/>
      <c r="AF94" s="197"/>
      <c r="AG94" s="197"/>
      <c r="AH94" s="197"/>
      <c r="AI94" s="197"/>
      <c r="AJ94" s="197"/>
      <c r="AK94" s="197"/>
      <c r="AL94" s="197"/>
      <c r="AM94" s="197"/>
      <c r="AN94" s="197"/>
      <c r="AO94" s="197"/>
      <c r="AP94" s="197"/>
      <c r="AQ94" s="197"/>
      <c r="AR94" s="197"/>
      <c r="AS94" s="197"/>
      <c r="AT94" s="197"/>
      <c r="AU94" s="197"/>
      <c r="AV94" s="197"/>
      <c r="AW94" s="197"/>
      <c r="AX94" s="197"/>
      <c r="AY94" s="197"/>
      <c r="AZ94" s="197"/>
      <c r="BA94" s="197"/>
      <c r="BB94" s="197"/>
      <c r="BC94" s="197"/>
      <c r="BD94" s="197"/>
      <c r="BE94" s="197"/>
      <c r="BF94" s="197"/>
      <c r="BG94" s="197"/>
      <c r="BH94" s="197"/>
      <c r="BI94" s="197"/>
      <c r="BJ94" s="197"/>
      <c r="BK94" s="197"/>
      <c r="BL94" s="197"/>
      <c r="BM94" s="197"/>
      <c r="BN94" s="197"/>
    </row>
    <row r="95" spans="1:66" s="241" customFormat="1" ht="24" x14ac:dyDescent="0.3">
      <c r="A95" s="193"/>
      <c r="J95" s="196"/>
      <c r="K95" s="196"/>
      <c r="L95" s="196"/>
      <c r="M95" s="196"/>
      <c r="N95" s="196"/>
      <c r="O95" s="193"/>
      <c r="P95" s="196"/>
      <c r="Q95" s="196"/>
      <c r="R95" s="197"/>
      <c r="S95" s="197"/>
      <c r="T95" s="197"/>
      <c r="U95" s="197"/>
      <c r="V95" s="197"/>
      <c r="W95" s="197"/>
      <c r="X95" s="197"/>
      <c r="Y95" s="197"/>
      <c r="Z95" s="197"/>
      <c r="AA95" s="197"/>
      <c r="AB95" s="197"/>
      <c r="AC95" s="197"/>
      <c r="AD95" s="197"/>
      <c r="AE95" s="197"/>
      <c r="AF95" s="197"/>
      <c r="AG95" s="197"/>
      <c r="AH95" s="197"/>
      <c r="AI95" s="197"/>
      <c r="AJ95" s="197"/>
      <c r="AK95" s="197"/>
      <c r="AL95" s="197"/>
      <c r="AM95" s="197"/>
      <c r="AN95" s="196"/>
      <c r="AO95" s="196"/>
      <c r="AP95" s="196"/>
      <c r="AQ95" s="196"/>
      <c r="AR95" s="196"/>
      <c r="AS95" s="193"/>
      <c r="AT95" s="193"/>
      <c r="AU95" s="254"/>
      <c r="AV95" s="193"/>
      <c r="AW95" s="196"/>
      <c r="AX95" s="196"/>
      <c r="AY95" s="196"/>
      <c r="AZ95" s="197"/>
      <c r="BA95" s="197"/>
      <c r="BB95" s="197"/>
      <c r="BC95" s="197"/>
      <c r="BD95" s="197"/>
      <c r="BE95" s="197"/>
      <c r="BF95" s="197"/>
      <c r="BG95" s="197"/>
      <c r="BH95" s="197"/>
      <c r="BI95" s="197"/>
      <c r="BJ95" s="197"/>
      <c r="BK95" s="197"/>
      <c r="BL95" s="197"/>
      <c r="BM95" s="197"/>
      <c r="BN95" s="197"/>
    </row>
    <row r="96" spans="1:66" s="241" customFormat="1" ht="24" x14ac:dyDescent="0.3">
      <c r="A96" s="197"/>
      <c r="J96" s="197"/>
      <c r="K96" s="197"/>
      <c r="L96" s="197"/>
      <c r="M96" s="197"/>
      <c r="N96" s="197"/>
      <c r="O96" s="197"/>
      <c r="P96" s="197"/>
      <c r="Q96" s="197"/>
      <c r="R96" s="197"/>
      <c r="S96" s="197"/>
      <c r="T96" s="197"/>
      <c r="U96" s="197"/>
      <c r="V96" s="197"/>
      <c r="W96" s="197"/>
      <c r="X96" s="197"/>
      <c r="Y96" s="197"/>
      <c r="Z96" s="197"/>
      <c r="AA96" s="197"/>
      <c r="AB96" s="197"/>
      <c r="AC96" s="197"/>
      <c r="AD96" s="197"/>
      <c r="AE96" s="197"/>
      <c r="AF96" s="197"/>
      <c r="AG96" s="197"/>
      <c r="AH96" s="197"/>
      <c r="AI96" s="197"/>
      <c r="AJ96" s="197"/>
      <c r="AK96" s="197"/>
      <c r="AL96" s="197"/>
      <c r="AM96" s="197"/>
      <c r="AN96" s="197"/>
      <c r="AO96" s="197"/>
      <c r="AP96" s="197"/>
      <c r="AQ96" s="197"/>
      <c r="AR96" s="197"/>
      <c r="AS96" s="197"/>
      <c r="AT96" s="197"/>
      <c r="AU96" s="197"/>
      <c r="AV96" s="197"/>
      <c r="AW96" s="197"/>
      <c r="AX96" s="197"/>
      <c r="AY96" s="197"/>
      <c r="AZ96" s="197"/>
      <c r="BA96" s="197"/>
      <c r="BB96" s="197"/>
      <c r="BC96" s="197"/>
      <c r="BD96" s="197"/>
      <c r="BE96" s="197"/>
      <c r="BF96" s="197"/>
      <c r="BG96" s="197"/>
      <c r="BH96" s="197"/>
      <c r="BI96" s="197"/>
      <c r="BJ96" s="197"/>
      <c r="BK96" s="197"/>
      <c r="BL96" s="197"/>
      <c r="BM96" s="197"/>
      <c r="BN96" s="197"/>
    </row>
    <row r="97" spans="1:66" s="241" customFormat="1" ht="24" x14ac:dyDescent="0.3">
      <c r="A97" s="197"/>
      <c r="J97" s="197"/>
      <c r="K97" s="197"/>
      <c r="L97" s="197"/>
      <c r="M97" s="197"/>
      <c r="N97" s="197"/>
      <c r="O97" s="197"/>
      <c r="P97" s="197"/>
      <c r="Q97" s="197"/>
      <c r="R97" s="197"/>
      <c r="S97" s="197"/>
      <c r="T97" s="197"/>
      <c r="U97" s="197"/>
      <c r="V97" s="197"/>
      <c r="W97" s="197"/>
      <c r="X97" s="197"/>
      <c r="Y97" s="197"/>
      <c r="Z97" s="197"/>
      <c r="AA97" s="197"/>
      <c r="AB97" s="197"/>
      <c r="AC97" s="197"/>
      <c r="AD97" s="197"/>
      <c r="AE97" s="197"/>
      <c r="AF97" s="197"/>
      <c r="AG97" s="197"/>
      <c r="AH97" s="197"/>
      <c r="AI97" s="197"/>
      <c r="AJ97" s="197"/>
      <c r="AK97" s="197"/>
      <c r="AL97" s="197"/>
      <c r="AM97" s="197"/>
      <c r="AN97" s="197"/>
      <c r="AO97" s="197"/>
      <c r="AP97" s="197"/>
      <c r="AQ97" s="197"/>
      <c r="AR97" s="197"/>
      <c r="AS97" s="197"/>
      <c r="AT97" s="197"/>
      <c r="AU97" s="197"/>
      <c r="AV97" s="197"/>
      <c r="AW97" s="197"/>
      <c r="AX97" s="197"/>
      <c r="AY97" s="197"/>
      <c r="AZ97" s="197"/>
      <c r="BA97" s="197"/>
      <c r="BB97" s="197"/>
      <c r="BC97" s="197"/>
      <c r="BD97" s="197"/>
      <c r="BE97" s="197"/>
      <c r="BF97" s="197"/>
      <c r="BG97" s="197"/>
      <c r="BH97" s="197"/>
      <c r="BI97" s="197"/>
      <c r="BJ97" s="197"/>
      <c r="BK97" s="197"/>
      <c r="BL97" s="197"/>
      <c r="BM97" s="197"/>
      <c r="BN97" s="197"/>
    </row>
    <row r="98" spans="1:66" s="241" customFormat="1" ht="24" x14ac:dyDescent="0.3">
      <c r="A98" s="193"/>
      <c r="J98" s="196"/>
      <c r="K98" s="196"/>
      <c r="L98" s="196"/>
      <c r="M98" s="196"/>
      <c r="N98" s="196"/>
      <c r="O98" s="193"/>
      <c r="P98" s="196"/>
      <c r="Q98" s="196"/>
      <c r="R98" s="197"/>
      <c r="S98" s="197"/>
      <c r="T98" s="197"/>
      <c r="U98" s="197"/>
      <c r="V98" s="197"/>
      <c r="W98" s="197"/>
      <c r="X98" s="197"/>
      <c r="Y98" s="197"/>
      <c r="Z98" s="197"/>
      <c r="AA98" s="197"/>
      <c r="AB98" s="197"/>
      <c r="AC98" s="197"/>
      <c r="AD98" s="197"/>
      <c r="AE98" s="197"/>
      <c r="AF98" s="197"/>
      <c r="AG98" s="197"/>
      <c r="AH98" s="197"/>
      <c r="AI98" s="197"/>
      <c r="AJ98" s="197"/>
      <c r="AK98" s="197"/>
      <c r="AL98" s="197"/>
      <c r="AM98" s="197"/>
      <c r="AN98" s="196"/>
      <c r="AO98" s="196"/>
      <c r="AP98" s="196"/>
      <c r="AQ98" s="196"/>
      <c r="AR98" s="196"/>
      <c r="AS98" s="193"/>
      <c r="AT98" s="193"/>
      <c r="AU98" s="254"/>
      <c r="AV98" s="193"/>
      <c r="AW98" s="196"/>
      <c r="AX98" s="196"/>
      <c r="AY98" s="196"/>
      <c r="AZ98" s="197"/>
      <c r="BA98" s="197"/>
      <c r="BB98" s="197"/>
      <c r="BC98" s="197"/>
      <c r="BD98" s="197"/>
      <c r="BE98" s="197"/>
      <c r="BF98" s="197"/>
      <c r="BG98" s="197"/>
      <c r="BH98" s="197"/>
      <c r="BI98" s="197"/>
      <c r="BJ98" s="197"/>
      <c r="BK98" s="197"/>
      <c r="BL98" s="197"/>
      <c r="BM98" s="197"/>
      <c r="BN98" s="197"/>
    </row>
    <row r="99" spans="1:66" s="241" customFormat="1" ht="24" x14ac:dyDescent="0.3">
      <c r="A99" s="197"/>
      <c r="J99" s="197"/>
      <c r="K99" s="197"/>
      <c r="L99" s="197"/>
      <c r="M99" s="197"/>
      <c r="N99" s="197"/>
      <c r="O99" s="197"/>
      <c r="P99" s="197"/>
      <c r="Q99" s="197"/>
      <c r="R99" s="197"/>
      <c r="S99" s="197"/>
      <c r="T99" s="197"/>
      <c r="U99" s="197"/>
      <c r="V99" s="197"/>
      <c r="W99" s="197"/>
      <c r="X99" s="197"/>
      <c r="Y99" s="197"/>
      <c r="Z99" s="197"/>
      <c r="AA99" s="197"/>
      <c r="AB99" s="197"/>
      <c r="AC99" s="197"/>
      <c r="AD99" s="197"/>
      <c r="AE99" s="197"/>
      <c r="AF99" s="197"/>
      <c r="AG99" s="197"/>
      <c r="AH99" s="197"/>
      <c r="AI99" s="197"/>
      <c r="AJ99" s="197"/>
      <c r="AK99" s="197"/>
      <c r="AL99" s="197"/>
      <c r="AM99" s="197"/>
      <c r="AN99" s="197"/>
      <c r="AO99" s="197"/>
      <c r="AP99" s="197"/>
      <c r="AQ99" s="197"/>
      <c r="AR99" s="197"/>
      <c r="AS99" s="197"/>
      <c r="AT99" s="197"/>
      <c r="AU99" s="197"/>
      <c r="AV99" s="197"/>
      <c r="AW99" s="197"/>
      <c r="AX99" s="197"/>
      <c r="AY99" s="197"/>
      <c r="AZ99" s="197"/>
      <c r="BA99" s="197"/>
      <c r="BB99" s="197"/>
      <c r="BC99" s="197"/>
      <c r="BD99" s="197"/>
      <c r="BE99" s="197"/>
      <c r="BF99" s="197"/>
      <c r="BG99" s="197"/>
      <c r="BH99" s="197"/>
      <c r="BI99" s="197"/>
      <c r="BJ99" s="197"/>
      <c r="BK99" s="197"/>
      <c r="BL99" s="197"/>
      <c r="BM99" s="197"/>
      <c r="BN99" s="197"/>
    </row>
    <row r="100" spans="1:66" s="241" customFormat="1" ht="24" x14ac:dyDescent="0.3">
      <c r="A100" s="197"/>
      <c r="J100" s="197"/>
      <c r="K100" s="197"/>
      <c r="L100" s="197"/>
      <c r="M100" s="197"/>
      <c r="N100" s="197"/>
      <c r="O100" s="197"/>
      <c r="P100" s="197"/>
      <c r="Q100" s="197"/>
      <c r="R100" s="197"/>
      <c r="S100" s="197"/>
      <c r="T100" s="197"/>
      <c r="U100" s="197"/>
      <c r="V100" s="197"/>
      <c r="W100" s="197"/>
      <c r="X100" s="197"/>
      <c r="Y100" s="197"/>
      <c r="Z100" s="197"/>
      <c r="AA100" s="197"/>
      <c r="AB100" s="197"/>
      <c r="AC100" s="197"/>
      <c r="AD100" s="197"/>
      <c r="AE100" s="197"/>
      <c r="AF100" s="197"/>
      <c r="AG100" s="197"/>
      <c r="AH100" s="197"/>
      <c r="AI100" s="197"/>
      <c r="AJ100" s="197"/>
      <c r="AK100" s="197"/>
      <c r="AL100" s="197"/>
      <c r="AM100" s="197"/>
      <c r="AN100" s="197"/>
      <c r="AO100" s="197"/>
      <c r="AP100" s="197"/>
      <c r="AQ100" s="197"/>
      <c r="AR100" s="197"/>
      <c r="AS100" s="197"/>
      <c r="AT100" s="197"/>
      <c r="AU100" s="197"/>
      <c r="AV100" s="197"/>
      <c r="AW100" s="197"/>
      <c r="AX100" s="197"/>
      <c r="AY100" s="197"/>
      <c r="AZ100" s="197"/>
      <c r="BA100" s="197"/>
      <c r="BB100" s="197"/>
      <c r="BC100" s="197"/>
      <c r="BD100" s="197"/>
      <c r="BE100" s="197"/>
      <c r="BF100" s="197"/>
      <c r="BG100" s="197"/>
      <c r="BH100" s="197"/>
      <c r="BI100" s="197"/>
      <c r="BJ100" s="197"/>
      <c r="BK100" s="197"/>
      <c r="BL100" s="197"/>
      <c r="BM100" s="197"/>
      <c r="BN100" s="197"/>
    </row>
    <row r="101" spans="1:66" s="241" customFormat="1" ht="24" x14ac:dyDescent="0.3">
      <c r="A101" s="193"/>
      <c r="J101" s="196"/>
      <c r="K101" s="196"/>
      <c r="L101" s="196"/>
      <c r="M101" s="196"/>
      <c r="N101" s="196"/>
      <c r="O101" s="193"/>
      <c r="P101" s="196"/>
      <c r="Q101" s="196"/>
      <c r="R101" s="197"/>
      <c r="S101" s="197"/>
      <c r="T101" s="197"/>
      <c r="U101" s="197"/>
      <c r="V101" s="197"/>
      <c r="W101" s="197"/>
      <c r="X101" s="197"/>
      <c r="Y101" s="197"/>
      <c r="Z101" s="197"/>
      <c r="AA101" s="197"/>
      <c r="AB101" s="197"/>
      <c r="AC101" s="197"/>
      <c r="AD101" s="197"/>
      <c r="AE101" s="197"/>
      <c r="AF101" s="197"/>
      <c r="AG101" s="197"/>
      <c r="AH101" s="197"/>
      <c r="AI101" s="197"/>
      <c r="AJ101" s="197"/>
      <c r="AK101" s="197"/>
      <c r="AL101" s="197"/>
      <c r="AM101" s="197"/>
      <c r="AN101" s="196"/>
      <c r="AO101" s="196"/>
      <c r="AP101" s="196"/>
      <c r="AQ101" s="196"/>
      <c r="AR101" s="196"/>
      <c r="AS101" s="193"/>
      <c r="AT101" s="193"/>
      <c r="AU101" s="254"/>
      <c r="AV101" s="193"/>
      <c r="AW101" s="196"/>
      <c r="AX101" s="196"/>
      <c r="AY101" s="196"/>
      <c r="AZ101" s="197"/>
      <c r="BA101" s="197"/>
      <c r="BB101" s="197"/>
      <c r="BC101" s="197"/>
      <c r="BD101" s="197"/>
      <c r="BE101" s="197"/>
      <c r="BF101" s="197"/>
      <c r="BG101" s="197"/>
      <c r="BH101" s="197"/>
      <c r="BI101" s="197"/>
      <c r="BJ101" s="197"/>
      <c r="BK101" s="197"/>
      <c r="BL101" s="197"/>
      <c r="BM101" s="197"/>
      <c r="BN101" s="197"/>
    </row>
    <row r="102" spans="1:66" s="241" customFormat="1" ht="24" x14ac:dyDescent="0.3">
      <c r="A102" s="197"/>
      <c r="J102" s="197"/>
      <c r="K102" s="197"/>
      <c r="L102" s="197"/>
      <c r="M102" s="197"/>
      <c r="N102" s="197"/>
      <c r="O102" s="197"/>
      <c r="P102" s="197"/>
      <c r="Q102" s="197"/>
      <c r="R102" s="197"/>
      <c r="S102" s="197"/>
      <c r="T102" s="197"/>
      <c r="U102" s="197"/>
      <c r="V102" s="197"/>
      <c r="W102" s="197"/>
      <c r="X102" s="197"/>
      <c r="Y102" s="197"/>
      <c r="Z102" s="197"/>
      <c r="AA102" s="197"/>
      <c r="AB102" s="197"/>
      <c r="AC102" s="197"/>
      <c r="AD102" s="197"/>
      <c r="AE102" s="197"/>
      <c r="AF102" s="197"/>
      <c r="AG102" s="197"/>
      <c r="AH102" s="197"/>
      <c r="AI102" s="197"/>
      <c r="AJ102" s="197"/>
      <c r="AK102" s="197"/>
      <c r="AL102" s="197"/>
      <c r="AM102" s="197"/>
      <c r="AN102" s="197"/>
      <c r="AO102" s="197"/>
      <c r="AP102" s="197"/>
      <c r="AQ102" s="197"/>
      <c r="AR102" s="197"/>
      <c r="AS102" s="197"/>
      <c r="AT102" s="197"/>
      <c r="AU102" s="197"/>
      <c r="AV102" s="197"/>
      <c r="AW102" s="197"/>
      <c r="AX102" s="197"/>
      <c r="AY102" s="197"/>
      <c r="AZ102" s="197"/>
      <c r="BA102" s="197"/>
      <c r="BB102" s="197"/>
      <c r="BC102" s="197"/>
      <c r="BD102" s="197"/>
      <c r="BE102" s="197"/>
      <c r="BF102" s="197"/>
      <c r="BG102" s="197"/>
      <c r="BH102" s="197"/>
      <c r="BI102" s="197"/>
      <c r="BJ102" s="197"/>
      <c r="BK102" s="197"/>
      <c r="BL102" s="197"/>
      <c r="BM102" s="197"/>
      <c r="BN102" s="197"/>
    </row>
    <row r="103" spans="1:66" s="241" customFormat="1" ht="24" x14ac:dyDescent="0.3">
      <c r="A103" s="197"/>
      <c r="J103" s="197"/>
      <c r="K103" s="197"/>
      <c r="L103" s="197"/>
      <c r="M103" s="197"/>
      <c r="N103" s="197"/>
      <c r="O103" s="197"/>
      <c r="P103" s="197"/>
      <c r="Q103" s="197"/>
      <c r="R103" s="197"/>
      <c r="S103" s="197"/>
      <c r="T103" s="197"/>
      <c r="U103" s="197"/>
      <c r="V103" s="197"/>
      <c r="W103" s="197"/>
      <c r="X103" s="197"/>
      <c r="Y103" s="197"/>
      <c r="Z103" s="197"/>
      <c r="AA103" s="197"/>
      <c r="AB103" s="197"/>
      <c r="AC103" s="197"/>
      <c r="AD103" s="197"/>
      <c r="AE103" s="197"/>
      <c r="AF103" s="197"/>
      <c r="AG103" s="197"/>
      <c r="AH103" s="197"/>
      <c r="AI103" s="197"/>
      <c r="AJ103" s="197"/>
      <c r="AK103" s="197"/>
      <c r="AL103" s="197"/>
      <c r="AM103" s="197"/>
      <c r="AN103" s="197"/>
      <c r="AO103" s="197"/>
      <c r="AP103" s="197"/>
      <c r="AQ103" s="197"/>
      <c r="AR103" s="197"/>
      <c r="AS103" s="197"/>
      <c r="AT103" s="197"/>
      <c r="AU103" s="197"/>
      <c r="AV103" s="197"/>
      <c r="AW103" s="197"/>
      <c r="AX103" s="197"/>
      <c r="AY103" s="197"/>
      <c r="AZ103" s="197"/>
      <c r="BA103" s="197"/>
      <c r="BB103" s="197"/>
      <c r="BC103" s="197"/>
      <c r="BD103" s="197"/>
      <c r="BE103" s="197"/>
      <c r="BF103" s="197"/>
      <c r="BG103" s="197"/>
      <c r="BH103" s="197"/>
      <c r="BI103" s="197"/>
      <c r="BJ103" s="197"/>
      <c r="BK103" s="197"/>
      <c r="BL103" s="197"/>
      <c r="BM103" s="197"/>
      <c r="BN103" s="197"/>
    </row>
    <row r="104" spans="1:66" s="241" customFormat="1" ht="24" x14ac:dyDescent="0.3">
      <c r="A104" s="193"/>
      <c r="J104" s="196"/>
      <c r="K104" s="196"/>
      <c r="L104" s="196"/>
      <c r="M104" s="196"/>
      <c r="N104" s="196"/>
      <c r="O104" s="193"/>
      <c r="P104" s="196"/>
      <c r="Q104" s="196"/>
      <c r="R104" s="197"/>
      <c r="S104" s="197"/>
      <c r="T104" s="197"/>
      <c r="U104" s="197"/>
      <c r="V104" s="197"/>
      <c r="W104" s="197"/>
      <c r="X104" s="197"/>
      <c r="Y104" s="197"/>
      <c r="Z104" s="197"/>
      <c r="AA104" s="197"/>
      <c r="AB104" s="197"/>
      <c r="AC104" s="197"/>
      <c r="AD104" s="197"/>
      <c r="AE104" s="197"/>
      <c r="AF104" s="197"/>
      <c r="AG104" s="197"/>
      <c r="AH104" s="197"/>
      <c r="AI104" s="197"/>
      <c r="AJ104" s="197"/>
      <c r="AK104" s="197"/>
      <c r="AL104" s="197"/>
      <c r="AM104" s="197"/>
      <c r="AN104" s="196"/>
      <c r="AO104" s="196"/>
      <c r="AP104" s="196"/>
      <c r="AQ104" s="196"/>
      <c r="AR104" s="196"/>
      <c r="AS104" s="193"/>
      <c r="AT104" s="193"/>
      <c r="AU104" s="254"/>
      <c r="AV104" s="193"/>
      <c r="AW104" s="196"/>
      <c r="AX104" s="196"/>
      <c r="AY104" s="196"/>
      <c r="AZ104" s="197"/>
      <c r="BA104" s="197"/>
      <c r="BB104" s="197"/>
      <c r="BC104" s="197"/>
      <c r="BD104" s="197"/>
      <c r="BE104" s="197"/>
      <c r="BF104" s="197"/>
      <c r="BG104" s="197"/>
      <c r="BH104" s="197"/>
      <c r="BI104" s="197"/>
      <c r="BJ104" s="197"/>
      <c r="BK104" s="197"/>
      <c r="BL104" s="197"/>
      <c r="BM104" s="197"/>
      <c r="BN104" s="197"/>
    </row>
    <row r="105" spans="1:66" s="241" customFormat="1" ht="24" x14ac:dyDescent="0.3">
      <c r="A105" s="193"/>
      <c r="J105" s="196"/>
      <c r="K105" s="196"/>
      <c r="L105" s="196"/>
      <c r="M105" s="196"/>
      <c r="N105" s="196"/>
      <c r="O105" s="193"/>
      <c r="P105" s="196"/>
      <c r="Q105" s="196"/>
      <c r="R105" s="197"/>
      <c r="S105" s="197"/>
      <c r="T105" s="197"/>
      <c r="U105" s="197"/>
      <c r="V105" s="197"/>
      <c r="W105" s="197"/>
      <c r="X105" s="197"/>
      <c r="Y105" s="197"/>
      <c r="Z105" s="197"/>
      <c r="AA105" s="197"/>
      <c r="AB105" s="197"/>
      <c r="AC105" s="197"/>
      <c r="AD105" s="197"/>
      <c r="AE105" s="197"/>
      <c r="AF105" s="197"/>
      <c r="AG105" s="197"/>
      <c r="AH105" s="197"/>
      <c r="AI105" s="197"/>
      <c r="AJ105" s="197"/>
      <c r="AK105" s="197"/>
      <c r="AL105" s="197"/>
      <c r="AM105" s="197"/>
      <c r="AN105" s="196"/>
      <c r="AO105" s="196"/>
      <c r="AP105" s="196"/>
      <c r="AQ105" s="196"/>
      <c r="AR105" s="196"/>
      <c r="AS105" s="193"/>
      <c r="AT105" s="193"/>
      <c r="AU105" s="254"/>
      <c r="AV105" s="193"/>
      <c r="AW105" s="196"/>
      <c r="AX105" s="196"/>
      <c r="AY105" s="196"/>
      <c r="AZ105" s="197"/>
      <c r="BA105" s="197"/>
      <c r="BB105" s="197"/>
      <c r="BC105" s="197"/>
      <c r="BD105" s="197"/>
      <c r="BE105" s="197"/>
      <c r="BF105" s="197"/>
      <c r="BG105" s="197"/>
      <c r="BH105" s="197"/>
      <c r="BI105" s="197"/>
      <c r="BJ105" s="197"/>
      <c r="BK105" s="197"/>
      <c r="BL105" s="197"/>
      <c r="BM105" s="197"/>
      <c r="BN105" s="197"/>
    </row>
    <row r="106" spans="1:66" s="241" customFormat="1" ht="24" x14ac:dyDescent="0.3">
      <c r="A106" s="197"/>
      <c r="J106" s="197"/>
      <c r="K106" s="197"/>
      <c r="L106" s="197"/>
      <c r="M106" s="197"/>
      <c r="N106" s="197"/>
      <c r="O106" s="197"/>
      <c r="P106" s="197"/>
      <c r="Q106" s="197"/>
      <c r="R106" s="197"/>
      <c r="S106" s="197"/>
      <c r="T106" s="197"/>
      <c r="U106" s="197"/>
      <c r="V106" s="197"/>
      <c r="W106" s="197"/>
      <c r="X106" s="197"/>
      <c r="Y106" s="197"/>
      <c r="Z106" s="197"/>
      <c r="AA106" s="197"/>
      <c r="AB106" s="197"/>
      <c r="AC106" s="197"/>
      <c r="AD106" s="197"/>
      <c r="AE106" s="197"/>
      <c r="AF106" s="197"/>
      <c r="AG106" s="197"/>
      <c r="AH106" s="197"/>
      <c r="AI106" s="197"/>
      <c r="AJ106" s="197"/>
      <c r="AK106" s="197"/>
      <c r="AL106" s="197"/>
      <c r="AM106" s="197"/>
      <c r="AN106" s="197"/>
      <c r="AO106" s="197"/>
      <c r="AP106" s="197"/>
      <c r="AQ106" s="197"/>
      <c r="AR106" s="197"/>
      <c r="AS106" s="197"/>
      <c r="AT106" s="197"/>
      <c r="AU106" s="197"/>
      <c r="AV106" s="197"/>
      <c r="AW106" s="197"/>
      <c r="AX106" s="197"/>
      <c r="AY106" s="197"/>
      <c r="AZ106" s="197"/>
      <c r="BA106" s="197"/>
      <c r="BB106" s="197"/>
      <c r="BC106" s="197"/>
      <c r="BD106" s="197"/>
      <c r="BE106" s="197"/>
      <c r="BF106" s="197"/>
      <c r="BG106" s="197"/>
      <c r="BH106" s="197"/>
      <c r="BI106" s="197"/>
      <c r="BJ106" s="197"/>
      <c r="BK106" s="197"/>
      <c r="BL106" s="197"/>
      <c r="BM106" s="197"/>
      <c r="BN106" s="197"/>
    </row>
    <row r="107" spans="1:66" s="241" customFormat="1" ht="24" x14ac:dyDescent="0.3">
      <c r="A107" s="197"/>
      <c r="J107" s="197"/>
      <c r="K107" s="197"/>
      <c r="L107" s="197"/>
      <c r="M107" s="197"/>
      <c r="N107" s="197"/>
      <c r="O107" s="197"/>
      <c r="P107" s="197"/>
      <c r="Q107" s="197"/>
      <c r="R107" s="197"/>
      <c r="S107" s="197"/>
      <c r="T107" s="197"/>
      <c r="U107" s="197"/>
      <c r="V107" s="197"/>
      <c r="W107" s="197"/>
      <c r="X107" s="197"/>
      <c r="Y107" s="197"/>
      <c r="Z107" s="197"/>
      <c r="AA107" s="197"/>
      <c r="AB107" s="197"/>
      <c r="AC107" s="197"/>
      <c r="AD107" s="197"/>
      <c r="AE107" s="197"/>
      <c r="AF107" s="197"/>
      <c r="AG107" s="197"/>
      <c r="AH107" s="197"/>
      <c r="AI107" s="197"/>
      <c r="AJ107" s="197"/>
      <c r="AK107" s="197"/>
      <c r="AL107" s="197"/>
      <c r="AM107" s="197"/>
      <c r="AN107" s="197"/>
      <c r="AO107" s="197"/>
      <c r="AP107" s="197"/>
      <c r="AQ107" s="197"/>
      <c r="AR107" s="197"/>
      <c r="AS107" s="197"/>
      <c r="AT107" s="197"/>
      <c r="AU107" s="197"/>
      <c r="AV107" s="197"/>
      <c r="AW107" s="197"/>
      <c r="AX107" s="197"/>
      <c r="AY107" s="197"/>
      <c r="AZ107" s="197"/>
      <c r="BA107" s="197"/>
      <c r="BB107" s="197"/>
      <c r="BC107" s="197"/>
      <c r="BD107" s="197"/>
      <c r="BE107" s="197"/>
      <c r="BF107" s="197"/>
      <c r="BG107" s="197"/>
      <c r="BH107" s="197"/>
      <c r="BI107" s="197"/>
      <c r="BJ107" s="197"/>
      <c r="BK107" s="197"/>
      <c r="BL107" s="197"/>
      <c r="BM107" s="197"/>
      <c r="BN107" s="197"/>
    </row>
    <row r="108" spans="1:66" s="241" customFormat="1" ht="24" x14ac:dyDescent="0.3">
      <c r="A108" s="193"/>
      <c r="J108" s="196"/>
      <c r="K108" s="196"/>
      <c r="L108" s="196"/>
      <c r="M108" s="196"/>
      <c r="N108" s="196"/>
      <c r="O108" s="193"/>
      <c r="P108" s="196"/>
      <c r="Q108" s="196"/>
      <c r="R108" s="197"/>
      <c r="S108" s="197"/>
      <c r="T108" s="197"/>
      <c r="U108" s="197"/>
      <c r="V108" s="197"/>
      <c r="W108" s="197"/>
      <c r="X108" s="197"/>
      <c r="Y108" s="197"/>
      <c r="Z108" s="197"/>
      <c r="AA108" s="197"/>
      <c r="AB108" s="197"/>
      <c r="AC108" s="197"/>
      <c r="AD108" s="197"/>
      <c r="AE108" s="197"/>
      <c r="AF108" s="197"/>
      <c r="AG108" s="197"/>
      <c r="AH108" s="197"/>
      <c r="AI108" s="197"/>
      <c r="AJ108" s="197"/>
      <c r="AK108" s="197"/>
      <c r="AL108" s="197"/>
      <c r="AM108" s="197"/>
      <c r="AN108" s="196"/>
      <c r="AO108" s="196"/>
      <c r="AP108" s="196"/>
      <c r="AQ108" s="196"/>
      <c r="AR108" s="196"/>
      <c r="AS108" s="193"/>
      <c r="AT108" s="193"/>
      <c r="AU108" s="254"/>
      <c r="AV108" s="193"/>
      <c r="AW108" s="196"/>
      <c r="AX108" s="196"/>
      <c r="AY108" s="196"/>
      <c r="AZ108" s="197"/>
      <c r="BA108" s="197"/>
      <c r="BB108" s="197"/>
      <c r="BC108" s="197"/>
      <c r="BD108" s="197"/>
      <c r="BE108" s="197"/>
      <c r="BF108" s="197"/>
      <c r="BG108" s="197"/>
      <c r="BH108" s="197"/>
      <c r="BI108" s="197"/>
      <c r="BJ108" s="197"/>
      <c r="BK108" s="197"/>
      <c r="BL108" s="197"/>
      <c r="BM108" s="197"/>
      <c r="BN108" s="197"/>
    </row>
    <row r="109" spans="1:66" s="241" customFormat="1" ht="24" x14ac:dyDescent="0.3">
      <c r="A109" s="197"/>
      <c r="J109" s="197"/>
      <c r="K109" s="197"/>
      <c r="L109" s="197"/>
      <c r="M109" s="197"/>
      <c r="N109" s="197"/>
      <c r="O109" s="197"/>
      <c r="P109" s="197"/>
      <c r="Q109" s="197"/>
      <c r="R109" s="197"/>
      <c r="S109" s="197"/>
      <c r="T109" s="197"/>
      <c r="U109" s="197"/>
      <c r="V109" s="197"/>
      <c r="W109" s="197"/>
      <c r="X109" s="197"/>
      <c r="Y109" s="197"/>
      <c r="Z109" s="197"/>
      <c r="AA109" s="197"/>
      <c r="AB109" s="197"/>
      <c r="AC109" s="197"/>
      <c r="AD109" s="197"/>
      <c r="AE109" s="197"/>
      <c r="AF109" s="197"/>
      <c r="AG109" s="197"/>
      <c r="AH109" s="197"/>
      <c r="AI109" s="197"/>
      <c r="AJ109" s="197"/>
      <c r="AK109" s="197"/>
      <c r="AL109" s="197"/>
      <c r="AM109" s="197"/>
      <c r="AN109" s="197"/>
      <c r="AO109" s="197"/>
      <c r="AP109" s="197"/>
      <c r="AQ109" s="197"/>
      <c r="AR109" s="197"/>
      <c r="AS109" s="197"/>
      <c r="AT109" s="197"/>
      <c r="AU109" s="197"/>
      <c r="AV109" s="197"/>
      <c r="AW109" s="197"/>
      <c r="AX109" s="197"/>
      <c r="AY109" s="197"/>
      <c r="AZ109" s="197"/>
      <c r="BA109" s="197"/>
      <c r="BB109" s="197"/>
      <c r="BC109" s="197"/>
      <c r="BD109" s="197"/>
      <c r="BE109" s="197"/>
      <c r="BF109" s="197"/>
      <c r="BG109" s="197"/>
      <c r="BH109" s="197"/>
      <c r="BI109" s="197"/>
      <c r="BJ109" s="197"/>
      <c r="BK109" s="197"/>
      <c r="BL109" s="197"/>
      <c r="BM109" s="197"/>
      <c r="BN109" s="197"/>
    </row>
    <row r="110" spans="1:66" s="241" customFormat="1" ht="24" x14ac:dyDescent="0.3">
      <c r="A110" s="197"/>
      <c r="J110" s="197"/>
      <c r="K110" s="197"/>
      <c r="L110" s="197"/>
      <c r="M110" s="197"/>
      <c r="N110" s="197"/>
      <c r="O110" s="197"/>
      <c r="P110" s="197"/>
      <c r="Q110" s="197"/>
      <c r="R110" s="197"/>
      <c r="S110" s="197"/>
      <c r="T110" s="197"/>
      <c r="U110" s="197"/>
      <c r="V110" s="197"/>
      <c r="W110" s="197"/>
      <c r="X110" s="197"/>
      <c r="Y110" s="197"/>
      <c r="Z110" s="197"/>
      <c r="AA110" s="197"/>
      <c r="AB110" s="197"/>
      <c r="AC110" s="197"/>
      <c r="AD110" s="197"/>
      <c r="AE110" s="197"/>
      <c r="AF110" s="197"/>
      <c r="AG110" s="197"/>
      <c r="AH110" s="197"/>
      <c r="AI110" s="197"/>
      <c r="AJ110" s="197"/>
      <c r="AK110" s="197"/>
      <c r="AL110" s="197"/>
      <c r="AM110" s="197"/>
      <c r="AN110" s="197"/>
      <c r="AO110" s="197"/>
      <c r="AP110" s="197"/>
      <c r="AQ110" s="197"/>
      <c r="AR110" s="197"/>
      <c r="AS110" s="197"/>
      <c r="AT110" s="197"/>
      <c r="AU110" s="197"/>
      <c r="AV110" s="197"/>
      <c r="AW110" s="197"/>
      <c r="AX110" s="197"/>
      <c r="AY110" s="197"/>
      <c r="AZ110" s="197"/>
      <c r="BA110" s="197"/>
      <c r="BB110" s="197"/>
      <c r="BC110" s="197"/>
      <c r="BD110" s="197"/>
      <c r="BE110" s="197"/>
      <c r="BF110" s="197"/>
      <c r="BG110" s="197"/>
      <c r="BH110" s="197"/>
      <c r="BI110" s="197"/>
      <c r="BJ110" s="197"/>
      <c r="BK110" s="197"/>
      <c r="BL110" s="197"/>
      <c r="BM110" s="197"/>
      <c r="BN110" s="197"/>
    </row>
    <row r="111" spans="1:66" s="241" customFormat="1" ht="24" x14ac:dyDescent="0.3">
      <c r="A111" s="193"/>
      <c r="J111" s="196"/>
      <c r="K111" s="196"/>
      <c r="L111" s="196"/>
      <c r="M111" s="196"/>
      <c r="N111" s="196"/>
      <c r="O111" s="193"/>
      <c r="P111" s="196"/>
      <c r="Q111" s="196"/>
      <c r="R111" s="197"/>
      <c r="S111" s="197"/>
      <c r="T111" s="197"/>
      <c r="U111" s="197"/>
      <c r="V111" s="197"/>
      <c r="W111" s="197"/>
      <c r="X111" s="197"/>
      <c r="Y111" s="197"/>
      <c r="Z111" s="197"/>
      <c r="AA111" s="197"/>
      <c r="AB111" s="197"/>
      <c r="AC111" s="197"/>
      <c r="AD111" s="197"/>
      <c r="AE111" s="197"/>
      <c r="AF111" s="197"/>
      <c r="AG111" s="197"/>
      <c r="AH111" s="197"/>
      <c r="AI111" s="197"/>
      <c r="AJ111" s="197"/>
      <c r="AK111" s="197"/>
      <c r="AL111" s="197"/>
      <c r="AM111" s="197"/>
      <c r="AN111" s="196"/>
      <c r="AO111" s="196"/>
      <c r="AP111" s="196"/>
      <c r="AQ111" s="196"/>
      <c r="AR111" s="196"/>
      <c r="AS111" s="193"/>
      <c r="AT111" s="193"/>
      <c r="AU111" s="254"/>
      <c r="AV111" s="193"/>
      <c r="AW111" s="196"/>
      <c r="AX111" s="196"/>
      <c r="AY111" s="196"/>
      <c r="AZ111" s="197"/>
      <c r="BA111" s="197"/>
      <c r="BB111" s="197"/>
      <c r="BC111" s="197"/>
      <c r="BD111" s="197"/>
      <c r="BE111" s="197"/>
      <c r="BF111" s="197"/>
      <c r="BG111" s="197"/>
      <c r="BH111" s="197"/>
      <c r="BI111" s="197"/>
      <c r="BJ111" s="197"/>
      <c r="BK111" s="197"/>
      <c r="BL111" s="197"/>
      <c r="BM111" s="197"/>
      <c r="BN111" s="197"/>
    </row>
    <row r="112" spans="1:66" s="241" customFormat="1" ht="24" x14ac:dyDescent="0.3">
      <c r="A112" s="197"/>
      <c r="J112" s="197"/>
      <c r="K112" s="197"/>
      <c r="L112" s="197"/>
      <c r="M112" s="197"/>
      <c r="N112" s="197"/>
      <c r="O112" s="197"/>
      <c r="P112" s="197"/>
      <c r="Q112" s="197"/>
      <c r="R112" s="197"/>
      <c r="S112" s="197"/>
      <c r="T112" s="197"/>
      <c r="U112" s="197"/>
      <c r="V112" s="197"/>
      <c r="W112" s="197"/>
      <c r="X112" s="197"/>
      <c r="Y112" s="197"/>
      <c r="Z112" s="197"/>
      <c r="AA112" s="197"/>
      <c r="AB112" s="197"/>
      <c r="AC112" s="197"/>
      <c r="AD112" s="197"/>
      <c r="AE112" s="197"/>
      <c r="AF112" s="197"/>
      <c r="AG112" s="197"/>
      <c r="AH112" s="197"/>
      <c r="AI112" s="197"/>
      <c r="AJ112" s="197"/>
      <c r="AK112" s="197"/>
      <c r="AL112" s="197"/>
      <c r="AM112" s="197"/>
      <c r="AN112" s="197"/>
      <c r="AO112" s="197"/>
      <c r="AP112" s="197"/>
      <c r="AQ112" s="197"/>
      <c r="AR112" s="197"/>
      <c r="AS112" s="197"/>
      <c r="AT112" s="197"/>
      <c r="AU112" s="197"/>
      <c r="AV112" s="197"/>
      <c r="AW112" s="197"/>
      <c r="AX112" s="197"/>
      <c r="AY112" s="197"/>
      <c r="AZ112" s="197"/>
      <c r="BA112" s="197"/>
      <c r="BB112" s="197"/>
      <c r="BC112" s="197"/>
      <c r="BD112" s="197"/>
      <c r="BE112" s="197"/>
      <c r="BF112" s="197"/>
      <c r="BG112" s="197"/>
      <c r="BH112" s="197"/>
      <c r="BI112" s="197"/>
      <c r="BJ112" s="197"/>
      <c r="BK112" s="197"/>
      <c r="BL112" s="197"/>
      <c r="BM112" s="197"/>
      <c r="BN112" s="197"/>
    </row>
    <row r="113" spans="1:66" s="241" customFormat="1" ht="24" x14ac:dyDescent="0.3">
      <c r="A113" s="197"/>
      <c r="J113" s="197"/>
      <c r="K113" s="197"/>
      <c r="L113" s="197"/>
      <c r="M113" s="197"/>
      <c r="N113" s="197"/>
      <c r="O113" s="197"/>
      <c r="P113" s="197"/>
      <c r="Q113" s="197"/>
      <c r="R113" s="197"/>
      <c r="S113" s="197"/>
      <c r="T113" s="197"/>
      <c r="U113" s="197"/>
      <c r="V113" s="197"/>
      <c r="W113" s="197"/>
      <c r="X113" s="197"/>
      <c r="Y113" s="197"/>
      <c r="Z113" s="197"/>
      <c r="AA113" s="197"/>
      <c r="AB113" s="197"/>
      <c r="AC113" s="197"/>
      <c r="AD113" s="197"/>
      <c r="AE113" s="197"/>
      <c r="AF113" s="197"/>
      <c r="AG113" s="197"/>
      <c r="AH113" s="197"/>
      <c r="AI113" s="197"/>
      <c r="AJ113" s="197"/>
      <c r="AK113" s="197"/>
      <c r="AL113" s="197"/>
      <c r="AM113" s="197"/>
      <c r="AN113" s="197"/>
      <c r="AO113" s="197"/>
      <c r="AP113" s="197"/>
      <c r="AQ113" s="197"/>
      <c r="AR113" s="197"/>
      <c r="AS113" s="197"/>
      <c r="AT113" s="197"/>
      <c r="AU113" s="197"/>
      <c r="AV113" s="197"/>
      <c r="AW113" s="197"/>
      <c r="AX113" s="197"/>
      <c r="AY113" s="197"/>
      <c r="AZ113" s="197"/>
      <c r="BA113" s="197"/>
      <c r="BB113" s="197"/>
      <c r="BC113" s="197"/>
      <c r="BD113" s="197"/>
      <c r="BE113" s="197"/>
      <c r="BF113" s="197"/>
      <c r="BG113" s="197"/>
      <c r="BH113" s="197"/>
      <c r="BI113" s="197"/>
      <c r="BJ113" s="197"/>
      <c r="BK113" s="197"/>
      <c r="BL113" s="197"/>
      <c r="BM113" s="197"/>
      <c r="BN113" s="197"/>
    </row>
    <row r="114" spans="1:66" s="241" customFormat="1" ht="24" x14ac:dyDescent="0.3">
      <c r="A114" s="193"/>
      <c r="J114" s="196"/>
      <c r="K114" s="196"/>
      <c r="L114" s="196"/>
      <c r="M114" s="196"/>
      <c r="N114" s="196"/>
      <c r="O114" s="193"/>
      <c r="P114" s="196"/>
      <c r="Q114" s="196"/>
      <c r="R114" s="197"/>
      <c r="S114" s="197"/>
      <c r="T114" s="197"/>
      <c r="U114" s="197"/>
      <c r="V114" s="197"/>
      <c r="W114" s="197"/>
      <c r="X114" s="197"/>
      <c r="Y114" s="197"/>
      <c r="Z114" s="197"/>
      <c r="AA114" s="197"/>
      <c r="AB114" s="197"/>
      <c r="AC114" s="197"/>
      <c r="AD114" s="197"/>
      <c r="AE114" s="197"/>
      <c r="AF114" s="197"/>
      <c r="AG114" s="197"/>
      <c r="AH114" s="197"/>
      <c r="AI114" s="197"/>
      <c r="AJ114" s="197"/>
      <c r="AK114" s="197"/>
      <c r="AL114" s="197"/>
      <c r="AM114" s="197"/>
      <c r="AN114" s="196"/>
      <c r="AO114" s="196"/>
      <c r="AP114" s="196"/>
      <c r="AQ114" s="196"/>
      <c r="AR114" s="196"/>
      <c r="AS114" s="193"/>
      <c r="AT114" s="193"/>
      <c r="AU114" s="254"/>
      <c r="AV114" s="193"/>
      <c r="AW114" s="196"/>
      <c r="AX114" s="196"/>
      <c r="AY114" s="196"/>
      <c r="AZ114" s="197"/>
      <c r="BA114" s="197"/>
      <c r="BB114" s="197"/>
      <c r="BC114" s="197"/>
      <c r="BD114" s="197"/>
      <c r="BE114" s="197"/>
      <c r="BF114" s="197"/>
      <c r="BG114" s="197"/>
      <c r="BH114" s="197"/>
      <c r="BI114" s="197"/>
      <c r="BJ114" s="197"/>
      <c r="BK114" s="197"/>
      <c r="BL114" s="197"/>
      <c r="BM114" s="197"/>
      <c r="BN114" s="197"/>
    </row>
    <row r="115" spans="1:66" s="241" customFormat="1" ht="24" x14ac:dyDescent="0.3">
      <c r="A115" s="197"/>
      <c r="J115" s="197"/>
      <c r="K115" s="197"/>
      <c r="L115" s="197"/>
      <c r="M115" s="197"/>
      <c r="N115" s="197"/>
      <c r="O115" s="197"/>
      <c r="P115" s="197"/>
      <c r="Q115" s="197"/>
      <c r="R115" s="197"/>
      <c r="S115" s="197"/>
      <c r="T115" s="197"/>
      <c r="U115" s="197"/>
      <c r="V115" s="197"/>
      <c r="W115" s="197"/>
      <c r="X115" s="197"/>
      <c r="Y115" s="197"/>
      <c r="Z115" s="197"/>
      <c r="AA115" s="197"/>
      <c r="AB115" s="197"/>
      <c r="AC115" s="197"/>
      <c r="AD115" s="197"/>
      <c r="AE115" s="197"/>
      <c r="AF115" s="197"/>
      <c r="AG115" s="197"/>
      <c r="AH115" s="197"/>
      <c r="AI115" s="197"/>
      <c r="AJ115" s="197"/>
      <c r="AK115" s="197"/>
      <c r="AL115" s="197"/>
      <c r="AM115" s="197"/>
      <c r="AN115" s="197"/>
      <c r="AO115" s="197"/>
      <c r="AP115" s="197"/>
      <c r="AQ115" s="197"/>
      <c r="AR115" s="197"/>
      <c r="AS115" s="197"/>
      <c r="AT115" s="197"/>
      <c r="AU115" s="197"/>
      <c r="AV115" s="197"/>
      <c r="AW115" s="197"/>
      <c r="AX115" s="197"/>
      <c r="AY115" s="197"/>
      <c r="AZ115" s="197"/>
      <c r="BA115" s="197"/>
      <c r="BB115" s="197"/>
      <c r="BC115" s="197"/>
      <c r="BD115" s="197"/>
      <c r="BE115" s="197"/>
      <c r="BF115" s="197"/>
      <c r="BG115" s="197"/>
      <c r="BH115" s="197"/>
      <c r="BI115" s="197"/>
      <c r="BJ115" s="197"/>
      <c r="BK115" s="197"/>
      <c r="BL115" s="197"/>
      <c r="BM115" s="197"/>
      <c r="BN115" s="197"/>
    </row>
    <row r="116" spans="1:66" s="241" customFormat="1" ht="24" x14ac:dyDescent="0.3">
      <c r="A116" s="197"/>
      <c r="J116" s="197"/>
      <c r="K116" s="197"/>
      <c r="L116" s="197"/>
      <c r="M116" s="197"/>
      <c r="N116" s="197"/>
      <c r="O116" s="197"/>
      <c r="P116" s="197"/>
      <c r="Q116" s="197"/>
      <c r="R116" s="197"/>
      <c r="S116" s="197"/>
      <c r="T116" s="197"/>
      <c r="U116" s="197"/>
      <c r="V116" s="197"/>
      <c r="W116" s="197"/>
      <c r="X116" s="197"/>
      <c r="Y116" s="197"/>
      <c r="Z116" s="197"/>
      <c r="AA116" s="197"/>
      <c r="AB116" s="197"/>
      <c r="AC116" s="197"/>
      <c r="AD116" s="197"/>
      <c r="AE116" s="197"/>
      <c r="AF116" s="197"/>
      <c r="AG116" s="197"/>
      <c r="AH116" s="197"/>
      <c r="AI116" s="197"/>
      <c r="AJ116" s="197"/>
      <c r="AK116" s="197"/>
      <c r="AL116" s="197"/>
      <c r="AM116" s="197"/>
      <c r="AN116" s="197"/>
      <c r="AO116" s="197"/>
      <c r="AP116" s="197"/>
      <c r="AQ116" s="197"/>
      <c r="AR116" s="197"/>
      <c r="AS116" s="197"/>
      <c r="AT116" s="197"/>
      <c r="AU116" s="197"/>
      <c r="AV116" s="197"/>
      <c r="AW116" s="197"/>
      <c r="AX116" s="197"/>
      <c r="AY116" s="197"/>
      <c r="AZ116" s="197"/>
      <c r="BA116" s="197"/>
      <c r="BB116" s="197"/>
      <c r="BC116" s="197"/>
      <c r="BD116" s="197"/>
      <c r="BE116" s="197"/>
      <c r="BF116" s="197"/>
      <c r="BG116" s="197"/>
      <c r="BH116" s="197"/>
      <c r="BI116" s="197"/>
      <c r="BJ116" s="197"/>
      <c r="BK116" s="197"/>
      <c r="BL116" s="197"/>
      <c r="BM116" s="197"/>
      <c r="BN116" s="197"/>
    </row>
    <row r="117" spans="1:66" s="241" customFormat="1" ht="24" x14ac:dyDescent="0.3">
      <c r="A117" s="193"/>
      <c r="J117" s="196"/>
      <c r="K117" s="196"/>
      <c r="L117" s="196"/>
      <c r="M117" s="196"/>
      <c r="N117" s="196"/>
      <c r="O117" s="193"/>
      <c r="P117" s="196"/>
      <c r="Q117" s="196"/>
      <c r="R117" s="197"/>
      <c r="S117" s="197"/>
      <c r="T117" s="197"/>
      <c r="U117" s="197"/>
      <c r="V117" s="197"/>
      <c r="W117" s="197"/>
      <c r="X117" s="197"/>
      <c r="Y117" s="197"/>
      <c r="Z117" s="197"/>
      <c r="AA117" s="197"/>
      <c r="AB117" s="197"/>
      <c r="AC117" s="197"/>
      <c r="AD117" s="197"/>
      <c r="AE117" s="197"/>
      <c r="AF117" s="197"/>
      <c r="AG117" s="197"/>
      <c r="AH117" s="197"/>
      <c r="AI117" s="197"/>
      <c r="AJ117" s="197"/>
      <c r="AK117" s="197"/>
      <c r="AL117" s="197"/>
      <c r="AM117" s="197"/>
      <c r="AN117" s="196"/>
      <c r="AO117" s="196"/>
      <c r="AP117" s="196"/>
      <c r="AQ117" s="196"/>
      <c r="AR117" s="196"/>
      <c r="AS117" s="193"/>
      <c r="AT117" s="193"/>
      <c r="AU117" s="254"/>
      <c r="AV117" s="193"/>
      <c r="AW117" s="196"/>
      <c r="AX117" s="196"/>
      <c r="AY117" s="196"/>
      <c r="AZ117" s="197"/>
      <c r="BA117" s="197"/>
      <c r="BB117" s="197"/>
      <c r="BC117" s="197"/>
      <c r="BD117" s="197"/>
      <c r="BE117" s="197"/>
      <c r="BF117" s="197"/>
      <c r="BG117" s="197"/>
      <c r="BH117" s="197"/>
      <c r="BI117" s="197"/>
      <c r="BJ117" s="197"/>
      <c r="BK117" s="197"/>
      <c r="BL117" s="197"/>
      <c r="BM117" s="197"/>
      <c r="BN117" s="197"/>
    </row>
    <row r="118" spans="1:66" s="241" customFormat="1" ht="24" x14ac:dyDescent="0.3">
      <c r="A118" s="193"/>
      <c r="J118" s="196"/>
      <c r="K118" s="196"/>
      <c r="L118" s="196"/>
      <c r="M118" s="196"/>
      <c r="N118" s="196"/>
      <c r="O118" s="193"/>
      <c r="P118" s="196"/>
      <c r="Q118" s="196"/>
      <c r="R118" s="197"/>
      <c r="S118" s="197"/>
      <c r="T118" s="197"/>
      <c r="U118" s="197"/>
      <c r="V118" s="197"/>
      <c r="W118" s="197"/>
      <c r="X118" s="197"/>
      <c r="Y118" s="197"/>
      <c r="Z118" s="197"/>
      <c r="AA118" s="197"/>
      <c r="AB118" s="197"/>
      <c r="AC118" s="197"/>
      <c r="AD118" s="197"/>
      <c r="AE118" s="197"/>
      <c r="AF118" s="197"/>
      <c r="AG118" s="197"/>
      <c r="AH118" s="197"/>
      <c r="AI118" s="197"/>
      <c r="AJ118" s="197"/>
      <c r="AK118" s="197"/>
      <c r="AL118" s="197"/>
      <c r="AM118" s="197"/>
      <c r="AN118" s="196"/>
      <c r="AO118" s="196"/>
      <c r="AP118" s="196"/>
      <c r="AQ118" s="196"/>
      <c r="AR118" s="196"/>
      <c r="AS118" s="193"/>
      <c r="AT118" s="193"/>
      <c r="AU118" s="254"/>
      <c r="AV118" s="193"/>
      <c r="AW118" s="196"/>
      <c r="AX118" s="196"/>
      <c r="AY118" s="196"/>
      <c r="AZ118" s="197"/>
      <c r="BA118" s="197"/>
      <c r="BB118" s="197"/>
      <c r="BC118" s="197"/>
      <c r="BD118" s="197"/>
      <c r="BE118" s="197"/>
      <c r="BF118" s="197"/>
      <c r="BG118" s="197"/>
      <c r="BH118" s="197"/>
      <c r="BI118" s="197"/>
      <c r="BJ118" s="197"/>
      <c r="BK118" s="197"/>
      <c r="BL118" s="197"/>
      <c r="BM118" s="197"/>
      <c r="BN118" s="197"/>
    </row>
    <row r="119" spans="1:66" s="241" customFormat="1" ht="24" x14ac:dyDescent="0.3">
      <c r="A119" s="197"/>
      <c r="J119" s="197"/>
      <c r="K119" s="197"/>
      <c r="L119" s="197"/>
      <c r="M119" s="197"/>
      <c r="N119" s="197"/>
      <c r="O119" s="197"/>
      <c r="P119" s="197"/>
      <c r="Q119" s="197"/>
      <c r="R119" s="197"/>
      <c r="S119" s="197"/>
      <c r="T119" s="197"/>
      <c r="U119" s="197"/>
      <c r="V119" s="197"/>
      <c r="W119" s="197"/>
      <c r="X119" s="197"/>
      <c r="Y119" s="197"/>
      <c r="Z119" s="197"/>
      <c r="AA119" s="197"/>
      <c r="AB119" s="197"/>
      <c r="AC119" s="197"/>
      <c r="AD119" s="197"/>
      <c r="AE119" s="197"/>
      <c r="AF119" s="197"/>
      <c r="AG119" s="197"/>
      <c r="AH119" s="197"/>
      <c r="AI119" s="197"/>
      <c r="AJ119" s="197"/>
      <c r="AK119" s="197"/>
      <c r="AL119" s="197"/>
      <c r="AM119" s="197"/>
      <c r="AN119" s="197"/>
      <c r="AO119" s="197"/>
      <c r="AP119" s="197"/>
      <c r="AQ119" s="197"/>
      <c r="AR119" s="197"/>
      <c r="AS119" s="197"/>
      <c r="AT119" s="197"/>
      <c r="AU119" s="197"/>
      <c r="AV119" s="197"/>
      <c r="AW119" s="197"/>
      <c r="AX119" s="197"/>
      <c r="AY119" s="197"/>
      <c r="AZ119" s="197"/>
      <c r="BA119" s="197"/>
      <c r="BB119" s="197"/>
      <c r="BC119" s="197"/>
      <c r="BD119" s="197"/>
      <c r="BE119" s="197"/>
      <c r="BF119" s="197"/>
      <c r="BG119" s="197"/>
      <c r="BH119" s="197"/>
      <c r="BI119" s="197"/>
      <c r="BJ119" s="197"/>
      <c r="BK119" s="197"/>
      <c r="BL119" s="197"/>
      <c r="BM119" s="197"/>
      <c r="BN119" s="197"/>
    </row>
    <row r="120" spans="1:66" s="241" customFormat="1" ht="24" x14ac:dyDescent="0.3">
      <c r="A120" s="197"/>
      <c r="J120" s="197"/>
      <c r="K120" s="197"/>
      <c r="L120" s="197"/>
      <c r="M120" s="197"/>
      <c r="N120" s="197"/>
      <c r="O120" s="197"/>
      <c r="P120" s="197"/>
      <c r="Q120" s="197"/>
      <c r="R120" s="197"/>
      <c r="S120" s="197"/>
      <c r="T120" s="197"/>
      <c r="U120" s="197"/>
      <c r="V120" s="197"/>
      <c r="W120" s="197"/>
      <c r="X120" s="197"/>
      <c r="Y120" s="197"/>
      <c r="Z120" s="197"/>
      <c r="AA120" s="197"/>
      <c r="AB120" s="197"/>
      <c r="AC120" s="197"/>
      <c r="AD120" s="197"/>
      <c r="AE120" s="197"/>
      <c r="AF120" s="197"/>
      <c r="AG120" s="197"/>
      <c r="AH120" s="197"/>
      <c r="AI120" s="197"/>
      <c r="AJ120" s="197"/>
      <c r="AK120" s="197"/>
      <c r="AL120" s="197"/>
      <c r="AM120" s="197"/>
      <c r="AN120" s="197"/>
      <c r="AO120" s="197"/>
      <c r="AP120" s="197"/>
      <c r="AQ120" s="197"/>
      <c r="AR120" s="197"/>
      <c r="AS120" s="197"/>
      <c r="AT120" s="197"/>
      <c r="AU120" s="197"/>
      <c r="AV120" s="197"/>
      <c r="AW120" s="197"/>
      <c r="AX120" s="197"/>
      <c r="AY120" s="197"/>
      <c r="AZ120" s="197"/>
      <c r="BA120" s="197"/>
      <c r="BB120" s="197"/>
      <c r="BC120" s="197"/>
      <c r="BD120" s="197"/>
      <c r="BE120" s="197"/>
      <c r="BF120" s="197"/>
      <c r="BG120" s="197"/>
      <c r="BH120" s="197"/>
      <c r="BI120" s="197"/>
      <c r="BJ120" s="197"/>
      <c r="BK120" s="197"/>
      <c r="BL120" s="197"/>
      <c r="BM120" s="197"/>
      <c r="BN120" s="197"/>
    </row>
    <row r="121" spans="1:66" s="241" customFormat="1" ht="24" x14ac:dyDescent="0.3">
      <c r="A121" s="193"/>
      <c r="J121" s="196"/>
      <c r="K121" s="196"/>
      <c r="L121" s="196"/>
      <c r="M121" s="196"/>
      <c r="N121" s="196"/>
      <c r="O121" s="193"/>
      <c r="P121" s="196"/>
      <c r="Q121" s="196"/>
      <c r="R121" s="197"/>
      <c r="S121" s="197"/>
      <c r="T121" s="197"/>
      <c r="U121" s="197"/>
      <c r="V121" s="197"/>
      <c r="W121" s="197"/>
      <c r="X121" s="197"/>
      <c r="Y121" s="197"/>
      <c r="Z121" s="197"/>
      <c r="AA121" s="197"/>
      <c r="AB121" s="197"/>
      <c r="AC121" s="197"/>
      <c r="AD121" s="197"/>
      <c r="AE121" s="197"/>
      <c r="AF121" s="197"/>
      <c r="AG121" s="197"/>
      <c r="AH121" s="197"/>
      <c r="AI121" s="197"/>
      <c r="AJ121" s="197"/>
      <c r="AK121" s="197"/>
      <c r="AL121" s="197"/>
      <c r="AM121" s="197"/>
      <c r="AN121" s="196"/>
      <c r="AO121" s="196"/>
      <c r="AP121" s="196"/>
      <c r="AQ121" s="196"/>
      <c r="AR121" s="196"/>
      <c r="AS121" s="193"/>
      <c r="AT121" s="193"/>
      <c r="AU121" s="254"/>
      <c r="AV121" s="193"/>
      <c r="AW121" s="196"/>
      <c r="AX121" s="196"/>
      <c r="AY121" s="196"/>
      <c r="AZ121" s="197"/>
      <c r="BA121" s="197"/>
      <c r="BB121" s="197"/>
      <c r="BC121" s="197"/>
      <c r="BD121" s="197"/>
      <c r="BE121" s="197"/>
      <c r="BF121" s="197"/>
      <c r="BG121" s="197"/>
      <c r="BH121" s="197"/>
      <c r="BI121" s="197"/>
      <c r="BJ121" s="197"/>
      <c r="BK121" s="197"/>
      <c r="BL121" s="197"/>
      <c r="BM121" s="197"/>
      <c r="BN121" s="197"/>
    </row>
    <row r="122" spans="1:66" s="241" customFormat="1" ht="24" x14ac:dyDescent="0.3">
      <c r="A122" s="197"/>
      <c r="J122" s="197"/>
      <c r="K122" s="197"/>
      <c r="L122" s="197"/>
      <c r="M122" s="197"/>
      <c r="N122" s="197"/>
      <c r="O122" s="197"/>
      <c r="P122" s="197"/>
      <c r="Q122" s="197"/>
      <c r="R122" s="197"/>
      <c r="S122" s="197"/>
      <c r="T122" s="197"/>
      <c r="U122" s="197"/>
      <c r="V122" s="197"/>
      <c r="W122" s="197"/>
      <c r="X122" s="197"/>
      <c r="Y122" s="197"/>
      <c r="Z122" s="197"/>
      <c r="AA122" s="197"/>
      <c r="AB122" s="197"/>
      <c r="AC122" s="197"/>
      <c r="AD122" s="197"/>
      <c r="AE122" s="197"/>
      <c r="AF122" s="197"/>
      <c r="AG122" s="197"/>
      <c r="AH122" s="197"/>
      <c r="AI122" s="197"/>
      <c r="AJ122" s="197"/>
      <c r="AK122" s="197"/>
      <c r="AL122" s="197"/>
      <c r="AM122" s="197"/>
      <c r="AN122" s="197"/>
      <c r="AO122" s="197"/>
      <c r="AP122" s="197"/>
      <c r="AQ122" s="197"/>
      <c r="AR122" s="197"/>
      <c r="AS122" s="197"/>
      <c r="AT122" s="197"/>
      <c r="AU122" s="197"/>
      <c r="AV122" s="197"/>
      <c r="AW122" s="197"/>
      <c r="AX122" s="197"/>
      <c r="AY122" s="197"/>
      <c r="AZ122" s="197"/>
      <c r="BA122" s="197"/>
      <c r="BB122" s="197"/>
      <c r="BC122" s="197"/>
      <c r="BD122" s="197"/>
      <c r="BE122" s="197"/>
      <c r="BF122" s="197"/>
      <c r="BG122" s="197"/>
      <c r="BH122" s="197"/>
      <c r="BI122" s="197"/>
      <c r="BJ122" s="197"/>
      <c r="BK122" s="197"/>
      <c r="BL122" s="197"/>
      <c r="BM122" s="197"/>
      <c r="BN122" s="197"/>
    </row>
    <row r="123" spans="1:66" s="241" customFormat="1" ht="24" x14ac:dyDescent="0.3">
      <c r="A123" s="197"/>
      <c r="J123" s="197"/>
      <c r="K123" s="197"/>
      <c r="L123" s="197"/>
      <c r="M123" s="197"/>
      <c r="N123" s="197"/>
      <c r="O123" s="197"/>
      <c r="P123" s="197"/>
      <c r="Q123" s="197"/>
      <c r="R123" s="197"/>
      <c r="S123" s="197"/>
      <c r="T123" s="197"/>
      <c r="U123" s="197"/>
      <c r="V123" s="197"/>
      <c r="W123" s="197"/>
      <c r="X123" s="197"/>
      <c r="Y123" s="197"/>
      <c r="Z123" s="197"/>
      <c r="AA123" s="197"/>
      <c r="AB123" s="197"/>
      <c r="AC123" s="197"/>
      <c r="AD123" s="197"/>
      <c r="AE123" s="197"/>
      <c r="AF123" s="197"/>
      <c r="AG123" s="197"/>
      <c r="AH123" s="197"/>
      <c r="AI123" s="197"/>
      <c r="AJ123" s="197"/>
      <c r="AK123" s="197"/>
      <c r="AL123" s="197"/>
      <c r="AM123" s="197"/>
      <c r="AN123" s="197"/>
      <c r="AO123" s="197"/>
      <c r="AP123" s="197"/>
      <c r="AQ123" s="197"/>
      <c r="AR123" s="197"/>
      <c r="AS123" s="197"/>
      <c r="AT123" s="197"/>
      <c r="AU123" s="197"/>
      <c r="AV123" s="197"/>
      <c r="AW123" s="197"/>
      <c r="AX123" s="197"/>
      <c r="AY123" s="197"/>
      <c r="AZ123" s="197"/>
      <c r="BA123" s="197"/>
      <c r="BB123" s="197"/>
      <c r="BC123" s="197"/>
      <c r="BD123" s="197"/>
      <c r="BE123" s="197"/>
      <c r="BF123" s="197"/>
      <c r="BG123" s="197"/>
      <c r="BH123" s="197"/>
      <c r="BI123" s="197"/>
      <c r="BJ123" s="197"/>
      <c r="BK123" s="197"/>
      <c r="BL123" s="197"/>
      <c r="BM123" s="197"/>
      <c r="BN123" s="197"/>
    </row>
    <row r="124" spans="1:66" s="241" customFormat="1" ht="24" x14ac:dyDescent="0.3">
      <c r="A124" s="193"/>
      <c r="J124" s="196"/>
      <c r="K124" s="196"/>
      <c r="L124" s="196"/>
      <c r="M124" s="196"/>
      <c r="N124" s="196"/>
      <c r="O124" s="193"/>
      <c r="P124" s="196"/>
      <c r="Q124" s="196"/>
      <c r="R124" s="197"/>
      <c r="S124" s="197"/>
      <c r="T124" s="197"/>
      <c r="U124" s="197"/>
      <c r="V124" s="197"/>
      <c r="W124" s="197"/>
      <c r="X124" s="197"/>
      <c r="Y124" s="197"/>
      <c r="Z124" s="197"/>
      <c r="AA124" s="197"/>
      <c r="AB124" s="197"/>
      <c r="AC124" s="197"/>
      <c r="AD124" s="197"/>
      <c r="AE124" s="197"/>
      <c r="AF124" s="197"/>
      <c r="AG124" s="197"/>
      <c r="AH124" s="197"/>
      <c r="AI124" s="197"/>
      <c r="AJ124" s="197"/>
      <c r="AK124" s="197"/>
      <c r="AL124" s="197"/>
      <c r="AM124" s="197"/>
      <c r="AN124" s="196"/>
      <c r="AO124" s="196"/>
      <c r="AP124" s="196"/>
      <c r="AQ124" s="196"/>
      <c r="AR124" s="196"/>
      <c r="AS124" s="193"/>
      <c r="AT124" s="193"/>
      <c r="AU124" s="254"/>
      <c r="AV124" s="193"/>
      <c r="AW124" s="196"/>
      <c r="AX124" s="196"/>
      <c r="AY124" s="196"/>
      <c r="AZ124" s="197"/>
      <c r="BA124" s="197"/>
      <c r="BB124" s="197"/>
      <c r="BC124" s="197"/>
      <c r="BD124" s="197"/>
      <c r="BE124" s="197"/>
      <c r="BF124" s="197"/>
      <c r="BG124" s="197"/>
      <c r="BH124" s="197"/>
      <c r="BI124" s="197"/>
      <c r="BJ124" s="197"/>
      <c r="BK124" s="197"/>
      <c r="BL124" s="197"/>
      <c r="BM124" s="197"/>
      <c r="BN124" s="197"/>
    </row>
    <row r="125" spans="1:66" s="241" customFormat="1" ht="24" x14ac:dyDescent="0.3">
      <c r="A125" s="197"/>
      <c r="J125" s="197"/>
      <c r="K125" s="197"/>
      <c r="L125" s="197"/>
      <c r="M125" s="197"/>
      <c r="N125" s="197"/>
      <c r="O125" s="197"/>
      <c r="P125" s="197"/>
      <c r="Q125" s="197"/>
      <c r="R125" s="197"/>
      <c r="S125" s="197"/>
      <c r="T125" s="197"/>
      <c r="U125" s="197"/>
      <c r="V125" s="197"/>
      <c r="W125" s="197"/>
      <c r="X125" s="197"/>
      <c r="Y125" s="197"/>
      <c r="Z125" s="197"/>
      <c r="AA125" s="197"/>
      <c r="AB125" s="197"/>
      <c r="AC125" s="197"/>
      <c r="AD125" s="197"/>
      <c r="AE125" s="197"/>
      <c r="AF125" s="197"/>
      <c r="AG125" s="197"/>
      <c r="AH125" s="197"/>
      <c r="AI125" s="197"/>
      <c r="AJ125" s="197"/>
      <c r="AK125" s="197"/>
      <c r="AL125" s="197"/>
      <c r="AM125" s="197"/>
      <c r="AN125" s="197"/>
      <c r="AO125" s="197"/>
      <c r="AP125" s="197"/>
      <c r="AQ125" s="197"/>
      <c r="AR125" s="197"/>
      <c r="AS125" s="197"/>
      <c r="AT125" s="197"/>
      <c r="AU125" s="197"/>
      <c r="AV125" s="197"/>
      <c r="AW125" s="197"/>
      <c r="AX125" s="197"/>
      <c r="AY125" s="197"/>
      <c r="AZ125" s="197"/>
      <c r="BA125" s="197"/>
      <c r="BB125" s="197"/>
      <c r="BC125" s="197"/>
      <c r="BD125" s="197"/>
      <c r="BE125" s="197"/>
      <c r="BF125" s="197"/>
      <c r="BG125" s="197"/>
      <c r="BH125" s="197"/>
      <c r="BI125" s="197"/>
      <c r="BJ125" s="197"/>
      <c r="BK125" s="197"/>
      <c r="BL125" s="197"/>
      <c r="BM125" s="197"/>
      <c r="BN125" s="197"/>
    </row>
    <row r="126" spans="1:66" s="241" customFormat="1" ht="24" x14ac:dyDescent="0.3">
      <c r="A126" s="197"/>
      <c r="J126" s="197"/>
      <c r="K126" s="197"/>
      <c r="L126" s="197"/>
      <c r="M126" s="197"/>
      <c r="N126" s="197"/>
      <c r="O126" s="197"/>
      <c r="P126" s="197"/>
      <c r="Q126" s="197"/>
      <c r="R126" s="197"/>
      <c r="S126" s="197"/>
      <c r="T126" s="197"/>
      <c r="U126" s="197"/>
      <c r="V126" s="197"/>
      <c r="W126" s="197"/>
      <c r="X126" s="197"/>
      <c r="Y126" s="197"/>
      <c r="Z126" s="197"/>
      <c r="AA126" s="197"/>
      <c r="AB126" s="197"/>
      <c r="AC126" s="197"/>
      <c r="AD126" s="197"/>
      <c r="AE126" s="197"/>
      <c r="AF126" s="197"/>
      <c r="AG126" s="197"/>
      <c r="AH126" s="197"/>
      <c r="AI126" s="197"/>
      <c r="AJ126" s="197"/>
      <c r="AK126" s="197"/>
      <c r="AL126" s="197"/>
      <c r="AM126" s="197"/>
      <c r="AN126" s="197"/>
      <c r="AO126" s="197"/>
      <c r="AP126" s="197"/>
      <c r="AQ126" s="197"/>
      <c r="AR126" s="197"/>
      <c r="AS126" s="197"/>
      <c r="AT126" s="197"/>
      <c r="AU126" s="197"/>
      <c r="AV126" s="197"/>
      <c r="AW126" s="197"/>
      <c r="AX126" s="197"/>
      <c r="AY126" s="197"/>
      <c r="AZ126" s="197"/>
      <c r="BA126" s="197"/>
      <c r="BB126" s="197"/>
      <c r="BC126" s="197"/>
      <c r="BD126" s="197"/>
      <c r="BE126" s="197"/>
      <c r="BF126" s="197"/>
      <c r="BG126" s="197"/>
      <c r="BH126" s="197"/>
      <c r="BI126" s="197"/>
      <c r="BJ126" s="197"/>
      <c r="BK126" s="197"/>
      <c r="BL126" s="197"/>
      <c r="BM126" s="197"/>
      <c r="BN126" s="197"/>
    </row>
    <row r="127" spans="1:66" s="241" customFormat="1" ht="24" x14ac:dyDescent="0.3">
      <c r="A127" s="193"/>
      <c r="J127" s="196"/>
      <c r="K127" s="196"/>
      <c r="L127" s="196"/>
      <c r="M127" s="196"/>
      <c r="N127" s="196"/>
      <c r="O127" s="193"/>
      <c r="P127" s="196"/>
      <c r="Q127" s="196"/>
      <c r="R127" s="197"/>
      <c r="S127" s="197"/>
      <c r="T127" s="197"/>
      <c r="U127" s="197"/>
      <c r="V127" s="197"/>
      <c r="W127" s="197"/>
      <c r="X127" s="197"/>
      <c r="Y127" s="197"/>
      <c r="Z127" s="197"/>
      <c r="AA127" s="197"/>
      <c r="AB127" s="197"/>
      <c r="AC127" s="197"/>
      <c r="AD127" s="197"/>
      <c r="AE127" s="197"/>
      <c r="AF127" s="197"/>
      <c r="AG127" s="197"/>
      <c r="AH127" s="197"/>
      <c r="AI127" s="197"/>
      <c r="AJ127" s="197"/>
      <c r="AK127" s="197"/>
      <c r="AL127" s="197"/>
      <c r="AM127" s="197"/>
      <c r="AN127" s="196"/>
      <c r="AO127" s="196"/>
      <c r="AP127" s="196"/>
      <c r="AQ127" s="196"/>
      <c r="AR127" s="196"/>
      <c r="AS127" s="193"/>
      <c r="AT127" s="193"/>
      <c r="AU127" s="254"/>
      <c r="AV127" s="193"/>
      <c r="AW127" s="196"/>
      <c r="AX127" s="196"/>
      <c r="AY127" s="196"/>
      <c r="AZ127" s="197"/>
      <c r="BA127" s="197"/>
      <c r="BB127" s="197"/>
      <c r="BC127" s="197"/>
      <c r="BD127" s="197"/>
      <c r="BE127" s="197"/>
      <c r="BF127" s="197"/>
      <c r="BG127" s="197"/>
      <c r="BH127" s="197"/>
      <c r="BI127" s="197"/>
      <c r="BJ127" s="197"/>
      <c r="BK127" s="197"/>
      <c r="BL127" s="197"/>
      <c r="BM127" s="197"/>
      <c r="BN127" s="197"/>
    </row>
    <row r="128" spans="1:66" s="241" customFormat="1" ht="24" x14ac:dyDescent="0.3">
      <c r="A128" s="197"/>
      <c r="J128" s="197"/>
      <c r="K128" s="197"/>
      <c r="L128" s="197"/>
      <c r="M128" s="197"/>
      <c r="N128" s="197"/>
      <c r="O128" s="197"/>
      <c r="P128" s="197"/>
      <c r="Q128" s="197"/>
      <c r="R128" s="197"/>
      <c r="S128" s="197"/>
      <c r="T128" s="197"/>
      <c r="U128" s="197"/>
      <c r="V128" s="197"/>
      <c r="W128" s="197"/>
      <c r="X128" s="197"/>
      <c r="Y128" s="197"/>
      <c r="Z128" s="197"/>
      <c r="AA128" s="197"/>
      <c r="AB128" s="197"/>
      <c r="AC128" s="197"/>
      <c r="AD128" s="197"/>
      <c r="AE128" s="197"/>
      <c r="AF128" s="197"/>
      <c r="AG128" s="197"/>
      <c r="AH128" s="197"/>
      <c r="AI128" s="197"/>
      <c r="AJ128" s="197"/>
      <c r="AK128" s="197"/>
      <c r="AL128" s="197"/>
      <c r="AM128" s="197"/>
      <c r="AN128" s="197"/>
      <c r="AO128" s="197"/>
      <c r="AP128" s="197"/>
      <c r="AQ128" s="197"/>
      <c r="AR128" s="197"/>
      <c r="AS128" s="197"/>
      <c r="AT128" s="197"/>
      <c r="AU128" s="197"/>
      <c r="AV128" s="197"/>
      <c r="AW128" s="197"/>
      <c r="AX128" s="197"/>
      <c r="AY128" s="197"/>
      <c r="AZ128" s="197"/>
      <c r="BA128" s="197"/>
      <c r="BB128" s="197"/>
      <c r="BC128" s="197"/>
      <c r="BD128" s="197"/>
      <c r="BE128" s="197"/>
      <c r="BF128" s="197"/>
      <c r="BG128" s="197"/>
      <c r="BH128" s="197"/>
      <c r="BI128" s="197"/>
      <c r="BJ128" s="197"/>
      <c r="BK128" s="197"/>
      <c r="BL128" s="197"/>
      <c r="BM128" s="197"/>
      <c r="BN128" s="197"/>
    </row>
    <row r="129" spans="1:66" s="241" customFormat="1" ht="24" x14ac:dyDescent="0.3">
      <c r="A129" s="197"/>
      <c r="J129" s="197"/>
      <c r="K129" s="197"/>
      <c r="L129" s="197"/>
      <c r="M129" s="197"/>
      <c r="N129" s="197"/>
      <c r="O129" s="197"/>
      <c r="P129" s="197"/>
      <c r="Q129" s="197"/>
      <c r="R129" s="197"/>
      <c r="S129" s="197"/>
      <c r="T129" s="197"/>
      <c r="U129" s="197"/>
      <c r="V129" s="197"/>
      <c r="W129" s="197"/>
      <c r="X129" s="197"/>
      <c r="Y129" s="197"/>
      <c r="Z129" s="197"/>
      <c r="AA129" s="197"/>
      <c r="AB129" s="197"/>
      <c r="AC129" s="197"/>
      <c r="AD129" s="197"/>
      <c r="AE129" s="197"/>
      <c r="AF129" s="197"/>
      <c r="AG129" s="197"/>
      <c r="AH129" s="197"/>
      <c r="AI129" s="197"/>
      <c r="AJ129" s="197"/>
      <c r="AK129" s="197"/>
      <c r="AL129" s="197"/>
      <c r="AM129" s="197"/>
      <c r="AN129" s="197"/>
      <c r="AO129" s="197"/>
      <c r="AP129" s="197"/>
      <c r="AQ129" s="197"/>
      <c r="AR129" s="197"/>
      <c r="AS129" s="197"/>
      <c r="AT129" s="197"/>
      <c r="AU129" s="197"/>
      <c r="AV129" s="197"/>
      <c r="AW129" s="197"/>
      <c r="AX129" s="197"/>
      <c r="AY129" s="197"/>
      <c r="AZ129" s="197"/>
      <c r="BA129" s="197"/>
      <c r="BB129" s="197"/>
      <c r="BC129" s="197"/>
      <c r="BD129" s="197"/>
      <c r="BE129" s="197"/>
      <c r="BF129" s="197"/>
      <c r="BG129" s="197"/>
      <c r="BH129" s="197"/>
      <c r="BI129" s="197"/>
      <c r="BJ129" s="197"/>
      <c r="BK129" s="197"/>
      <c r="BL129" s="197"/>
      <c r="BM129" s="197"/>
      <c r="BN129" s="197"/>
    </row>
    <row r="130" spans="1:66" s="241" customFormat="1" ht="24" x14ac:dyDescent="0.3">
      <c r="A130" s="193"/>
      <c r="J130" s="196"/>
      <c r="K130" s="196"/>
      <c r="L130" s="196"/>
      <c r="M130" s="196"/>
      <c r="N130" s="196"/>
      <c r="O130" s="193"/>
      <c r="P130" s="196"/>
      <c r="Q130" s="196"/>
      <c r="R130" s="197"/>
      <c r="S130" s="197"/>
      <c r="T130" s="197"/>
      <c r="U130" s="197"/>
      <c r="V130" s="197"/>
      <c r="W130" s="197"/>
      <c r="X130" s="197"/>
      <c r="Y130" s="197"/>
      <c r="Z130" s="197"/>
      <c r="AA130" s="197"/>
      <c r="AB130" s="197"/>
      <c r="AC130" s="197"/>
      <c r="AD130" s="197"/>
      <c r="AE130" s="197"/>
      <c r="AF130" s="197"/>
      <c r="AG130" s="197"/>
      <c r="AH130" s="197"/>
      <c r="AI130" s="197"/>
      <c r="AJ130" s="197"/>
      <c r="AK130" s="197"/>
      <c r="AL130" s="197"/>
      <c r="AM130" s="197"/>
      <c r="AN130" s="196"/>
      <c r="AO130" s="196"/>
      <c r="AP130" s="196"/>
      <c r="AQ130" s="196"/>
      <c r="AR130" s="196"/>
      <c r="AS130" s="193"/>
      <c r="AT130" s="193"/>
      <c r="AU130" s="254"/>
      <c r="AV130" s="193"/>
      <c r="AW130" s="196"/>
      <c r="AX130" s="196"/>
      <c r="AY130" s="196"/>
      <c r="AZ130" s="197"/>
      <c r="BA130" s="197"/>
      <c r="BB130" s="197"/>
      <c r="BC130" s="197"/>
      <c r="BD130" s="197"/>
      <c r="BE130" s="197"/>
      <c r="BF130" s="197"/>
      <c r="BG130" s="197"/>
      <c r="BH130" s="197"/>
      <c r="BI130" s="197"/>
      <c r="BJ130" s="197"/>
      <c r="BK130" s="197"/>
      <c r="BL130" s="197"/>
      <c r="BM130" s="197"/>
      <c r="BN130" s="197"/>
    </row>
    <row r="131" spans="1:66" s="241" customFormat="1" ht="24" x14ac:dyDescent="0.3">
      <c r="A131" s="193"/>
      <c r="J131" s="196"/>
      <c r="K131" s="196"/>
      <c r="L131" s="196"/>
      <c r="M131" s="196"/>
      <c r="N131" s="196"/>
      <c r="O131" s="193"/>
      <c r="P131" s="196"/>
      <c r="Q131" s="196"/>
      <c r="R131" s="197"/>
      <c r="S131" s="197"/>
      <c r="T131" s="197"/>
      <c r="U131" s="197"/>
      <c r="V131" s="197"/>
      <c r="W131" s="197"/>
      <c r="X131" s="197"/>
      <c r="Y131" s="197"/>
      <c r="Z131" s="197"/>
      <c r="AA131" s="197"/>
      <c r="AB131" s="197"/>
      <c r="AC131" s="197"/>
      <c r="AD131" s="197"/>
      <c r="AE131" s="197"/>
      <c r="AF131" s="197"/>
      <c r="AG131" s="197"/>
      <c r="AH131" s="197"/>
      <c r="AI131" s="197"/>
      <c r="AJ131" s="197"/>
      <c r="AK131" s="197"/>
      <c r="AL131" s="197"/>
      <c r="AM131" s="197"/>
      <c r="AN131" s="196"/>
      <c r="AO131" s="196"/>
      <c r="AP131" s="196"/>
      <c r="AQ131" s="196"/>
      <c r="AR131" s="196"/>
      <c r="AS131" s="193"/>
      <c r="AT131" s="193"/>
      <c r="AU131" s="254"/>
      <c r="AV131" s="193"/>
      <c r="AW131" s="196"/>
      <c r="AX131" s="196"/>
      <c r="AY131" s="196"/>
      <c r="AZ131" s="197"/>
      <c r="BA131" s="197"/>
      <c r="BB131" s="197"/>
      <c r="BC131" s="197"/>
      <c r="BD131" s="197"/>
      <c r="BE131" s="197"/>
      <c r="BF131" s="197"/>
      <c r="BG131" s="197"/>
      <c r="BH131" s="197"/>
      <c r="BI131" s="197"/>
      <c r="BJ131" s="197"/>
      <c r="BK131" s="197"/>
      <c r="BL131" s="197"/>
      <c r="BM131" s="197"/>
      <c r="BN131" s="197"/>
    </row>
    <row r="132" spans="1:66" s="241" customFormat="1" ht="24" x14ac:dyDescent="0.3">
      <c r="A132" s="197"/>
      <c r="J132" s="197"/>
      <c r="K132" s="197"/>
      <c r="L132" s="197"/>
      <c r="M132" s="197"/>
      <c r="N132" s="197"/>
      <c r="O132" s="197"/>
      <c r="P132" s="197"/>
      <c r="Q132" s="197"/>
      <c r="R132" s="197"/>
      <c r="S132" s="197"/>
      <c r="T132" s="197"/>
      <c r="U132" s="197"/>
      <c r="V132" s="197"/>
      <c r="W132" s="197"/>
      <c r="X132" s="197"/>
      <c r="Y132" s="197"/>
      <c r="Z132" s="197"/>
      <c r="AA132" s="197"/>
      <c r="AB132" s="197"/>
      <c r="AC132" s="197"/>
      <c r="AD132" s="197"/>
      <c r="AE132" s="197"/>
      <c r="AF132" s="197"/>
      <c r="AG132" s="197"/>
      <c r="AH132" s="197"/>
      <c r="AI132" s="197"/>
      <c r="AJ132" s="197"/>
      <c r="AK132" s="197"/>
      <c r="AL132" s="197"/>
      <c r="AM132" s="197"/>
      <c r="AN132" s="197"/>
      <c r="AO132" s="197"/>
      <c r="AP132" s="197"/>
      <c r="AQ132" s="197"/>
      <c r="AR132" s="197"/>
      <c r="AS132" s="197"/>
      <c r="AT132" s="197"/>
      <c r="AU132" s="197"/>
      <c r="AV132" s="197"/>
      <c r="AW132" s="197"/>
      <c r="AX132" s="197"/>
      <c r="AY132" s="197"/>
      <c r="AZ132" s="197"/>
      <c r="BA132" s="197"/>
      <c r="BB132" s="197"/>
      <c r="BC132" s="197"/>
      <c r="BD132" s="197"/>
      <c r="BE132" s="197"/>
      <c r="BF132" s="197"/>
      <c r="BG132" s="197"/>
      <c r="BH132" s="197"/>
      <c r="BI132" s="197"/>
      <c r="BJ132" s="197"/>
      <c r="BK132" s="197"/>
      <c r="BL132" s="197"/>
      <c r="BM132" s="197"/>
      <c r="BN132" s="197"/>
    </row>
    <row r="133" spans="1:66" s="241" customFormat="1" ht="24" x14ac:dyDescent="0.3">
      <c r="A133" s="197"/>
      <c r="J133" s="197"/>
      <c r="K133" s="197"/>
      <c r="L133" s="197"/>
      <c r="M133" s="197"/>
      <c r="N133" s="197"/>
      <c r="O133" s="197"/>
      <c r="P133" s="197"/>
      <c r="Q133" s="197"/>
      <c r="R133" s="197"/>
      <c r="S133" s="197"/>
      <c r="T133" s="197"/>
      <c r="U133" s="197"/>
      <c r="V133" s="197"/>
      <c r="W133" s="197"/>
      <c r="X133" s="197"/>
      <c r="Y133" s="197"/>
      <c r="Z133" s="197"/>
      <c r="AA133" s="197"/>
      <c r="AB133" s="197"/>
      <c r="AC133" s="197"/>
      <c r="AD133" s="197"/>
      <c r="AE133" s="197"/>
      <c r="AF133" s="197"/>
      <c r="AG133" s="197"/>
      <c r="AH133" s="197"/>
      <c r="AI133" s="197"/>
      <c r="AJ133" s="197"/>
      <c r="AK133" s="197"/>
      <c r="AL133" s="197"/>
      <c r="AM133" s="197"/>
      <c r="AN133" s="197"/>
      <c r="AO133" s="197"/>
      <c r="AP133" s="197"/>
      <c r="AQ133" s="197"/>
      <c r="AR133" s="197"/>
      <c r="AS133" s="197"/>
      <c r="AT133" s="197"/>
      <c r="AU133" s="197"/>
      <c r="AV133" s="197"/>
      <c r="AW133" s="197"/>
      <c r="AX133" s="197"/>
      <c r="AY133" s="197"/>
      <c r="AZ133" s="197"/>
      <c r="BA133" s="197"/>
      <c r="BB133" s="197"/>
      <c r="BC133" s="197"/>
      <c r="BD133" s="197"/>
      <c r="BE133" s="197"/>
      <c r="BF133" s="197"/>
      <c r="BG133" s="197"/>
      <c r="BH133" s="197"/>
      <c r="BI133" s="197"/>
      <c r="BJ133" s="197"/>
      <c r="BK133" s="197"/>
      <c r="BL133" s="197"/>
      <c r="BM133" s="197"/>
      <c r="BN133" s="197"/>
    </row>
    <row r="134" spans="1:66" s="241" customFormat="1" ht="24" x14ac:dyDescent="0.3">
      <c r="A134" s="193"/>
      <c r="J134" s="196"/>
      <c r="K134" s="196"/>
      <c r="L134" s="196"/>
      <c r="M134" s="196"/>
      <c r="N134" s="196"/>
      <c r="O134" s="193"/>
      <c r="P134" s="196"/>
      <c r="Q134" s="196"/>
      <c r="R134" s="197"/>
      <c r="S134" s="197"/>
      <c r="T134" s="197"/>
      <c r="U134" s="197"/>
      <c r="V134" s="197"/>
      <c r="W134" s="197"/>
      <c r="X134" s="197"/>
      <c r="Y134" s="197"/>
      <c r="Z134" s="197"/>
      <c r="AA134" s="197"/>
      <c r="AB134" s="197"/>
      <c r="AC134" s="197"/>
      <c r="AD134" s="197"/>
      <c r="AE134" s="197"/>
      <c r="AF134" s="197"/>
      <c r="AG134" s="197"/>
      <c r="AH134" s="197"/>
      <c r="AI134" s="197"/>
      <c r="AJ134" s="197"/>
      <c r="AK134" s="197"/>
      <c r="AL134" s="197"/>
      <c r="AM134" s="197"/>
      <c r="AN134" s="196"/>
      <c r="AO134" s="196"/>
      <c r="AP134" s="196"/>
      <c r="AQ134" s="196"/>
      <c r="AR134" s="196"/>
      <c r="AS134" s="193"/>
      <c r="AT134" s="193"/>
      <c r="AU134" s="254"/>
      <c r="AV134" s="193"/>
      <c r="AW134" s="196"/>
      <c r="AX134" s="196"/>
      <c r="AY134" s="196"/>
      <c r="AZ134" s="197"/>
      <c r="BA134" s="197"/>
      <c r="BB134" s="197"/>
      <c r="BC134" s="197"/>
      <c r="BD134" s="197"/>
      <c r="BE134" s="197"/>
      <c r="BF134" s="197"/>
      <c r="BG134" s="197"/>
      <c r="BH134" s="197"/>
      <c r="BI134" s="197"/>
      <c r="BJ134" s="197"/>
      <c r="BK134" s="197"/>
      <c r="BL134" s="197"/>
      <c r="BM134" s="197"/>
      <c r="BN134" s="197"/>
    </row>
    <row r="135" spans="1:66" s="241" customFormat="1" ht="24" x14ac:dyDescent="0.3">
      <c r="A135" s="197"/>
      <c r="J135" s="197"/>
      <c r="K135" s="197"/>
      <c r="L135" s="197"/>
      <c r="M135" s="197"/>
      <c r="N135" s="197"/>
      <c r="O135" s="197"/>
      <c r="P135" s="197"/>
      <c r="Q135" s="197"/>
      <c r="R135" s="197"/>
      <c r="S135" s="197"/>
      <c r="T135" s="197"/>
      <c r="U135" s="197"/>
      <c r="V135" s="197"/>
      <c r="W135" s="197"/>
      <c r="X135" s="197"/>
      <c r="Y135" s="197"/>
      <c r="Z135" s="197"/>
      <c r="AA135" s="197"/>
      <c r="AB135" s="197"/>
      <c r="AC135" s="197"/>
      <c r="AD135" s="197"/>
      <c r="AE135" s="197"/>
      <c r="AF135" s="197"/>
      <c r="AG135" s="197"/>
      <c r="AH135" s="197"/>
      <c r="AI135" s="197"/>
      <c r="AJ135" s="197"/>
      <c r="AK135" s="197"/>
      <c r="AL135" s="197"/>
      <c r="AM135" s="197"/>
      <c r="AN135" s="197"/>
      <c r="AO135" s="197"/>
      <c r="AP135" s="197"/>
      <c r="AQ135" s="197"/>
      <c r="AR135" s="197"/>
      <c r="AS135" s="197"/>
      <c r="AT135" s="197"/>
      <c r="AU135" s="197"/>
      <c r="AV135" s="197"/>
      <c r="AW135" s="197"/>
      <c r="AX135" s="197"/>
      <c r="AY135" s="197"/>
      <c r="AZ135" s="197"/>
      <c r="BA135" s="197"/>
      <c r="BB135" s="197"/>
      <c r="BC135" s="197"/>
      <c r="BD135" s="197"/>
      <c r="BE135" s="197"/>
      <c r="BF135" s="197"/>
      <c r="BG135" s="197"/>
      <c r="BH135" s="197"/>
      <c r="BI135" s="197"/>
      <c r="BJ135" s="197"/>
      <c r="BK135" s="197"/>
      <c r="BL135" s="197"/>
      <c r="BM135" s="197"/>
      <c r="BN135" s="197"/>
    </row>
    <row r="136" spans="1:66" s="241" customFormat="1" ht="24" x14ac:dyDescent="0.3">
      <c r="A136" s="197"/>
      <c r="J136" s="197"/>
      <c r="K136" s="197"/>
      <c r="L136" s="197"/>
      <c r="M136" s="197"/>
      <c r="N136" s="197"/>
      <c r="O136" s="197"/>
      <c r="P136" s="197"/>
      <c r="Q136" s="197"/>
      <c r="R136" s="197"/>
      <c r="S136" s="197"/>
      <c r="T136" s="197"/>
      <c r="U136" s="197"/>
      <c r="V136" s="197"/>
      <c r="W136" s="197"/>
      <c r="X136" s="197"/>
      <c r="Y136" s="197"/>
      <c r="Z136" s="197"/>
      <c r="AA136" s="197"/>
      <c r="AB136" s="197"/>
      <c r="AC136" s="197"/>
      <c r="AD136" s="197"/>
      <c r="AE136" s="197"/>
      <c r="AF136" s="197"/>
      <c r="AG136" s="197"/>
      <c r="AH136" s="197"/>
      <c r="AI136" s="197"/>
      <c r="AJ136" s="197"/>
      <c r="AK136" s="197"/>
      <c r="AL136" s="197"/>
      <c r="AM136" s="197"/>
      <c r="AN136" s="197"/>
      <c r="AO136" s="197"/>
      <c r="AP136" s="197"/>
      <c r="AQ136" s="197"/>
      <c r="AR136" s="197"/>
      <c r="AS136" s="197"/>
      <c r="AT136" s="197"/>
      <c r="AU136" s="197"/>
      <c r="AV136" s="197"/>
      <c r="AW136" s="197"/>
      <c r="AX136" s="197"/>
      <c r="AY136" s="197"/>
      <c r="AZ136" s="197"/>
      <c r="BA136" s="197"/>
      <c r="BB136" s="197"/>
      <c r="BC136" s="197"/>
      <c r="BD136" s="197"/>
      <c r="BE136" s="197"/>
      <c r="BF136" s="197"/>
      <c r="BG136" s="197"/>
      <c r="BH136" s="197"/>
      <c r="BI136" s="197"/>
      <c r="BJ136" s="197"/>
      <c r="BK136" s="197"/>
      <c r="BL136" s="197"/>
      <c r="BM136" s="197"/>
      <c r="BN136" s="197"/>
    </row>
    <row r="137" spans="1:66" s="241" customFormat="1" ht="24" x14ac:dyDescent="0.3">
      <c r="A137" s="193"/>
      <c r="J137" s="196"/>
      <c r="K137" s="196"/>
      <c r="L137" s="196"/>
      <c r="M137" s="196"/>
      <c r="N137" s="196"/>
      <c r="O137" s="193"/>
      <c r="P137" s="196"/>
      <c r="Q137" s="196"/>
      <c r="R137" s="197"/>
      <c r="S137" s="197"/>
      <c r="T137" s="197"/>
      <c r="U137" s="197"/>
      <c r="V137" s="197"/>
      <c r="W137" s="197"/>
      <c r="X137" s="197"/>
      <c r="Y137" s="197"/>
      <c r="Z137" s="197"/>
      <c r="AA137" s="197"/>
      <c r="AB137" s="197"/>
      <c r="AC137" s="197"/>
      <c r="AD137" s="197"/>
      <c r="AE137" s="197"/>
      <c r="AF137" s="197"/>
      <c r="AG137" s="197"/>
      <c r="AH137" s="197"/>
      <c r="AI137" s="197"/>
      <c r="AJ137" s="197"/>
      <c r="AK137" s="197"/>
      <c r="AL137" s="197"/>
      <c r="AM137" s="197"/>
      <c r="AN137" s="196"/>
      <c r="AO137" s="196"/>
      <c r="AP137" s="196"/>
      <c r="AQ137" s="196"/>
      <c r="AR137" s="196"/>
      <c r="AS137" s="193"/>
      <c r="AT137" s="193"/>
      <c r="AU137" s="254"/>
      <c r="AV137" s="193"/>
      <c r="AW137" s="196"/>
      <c r="AX137" s="196"/>
      <c r="AY137" s="196"/>
      <c r="AZ137" s="197"/>
      <c r="BA137" s="197"/>
      <c r="BB137" s="197"/>
      <c r="BC137" s="197"/>
      <c r="BD137" s="197"/>
      <c r="BE137" s="197"/>
      <c r="BF137" s="197"/>
      <c r="BG137" s="197"/>
      <c r="BH137" s="197"/>
      <c r="BI137" s="197"/>
      <c r="BJ137" s="197"/>
      <c r="BK137" s="197"/>
      <c r="BL137" s="197"/>
      <c r="BM137" s="197"/>
      <c r="BN137" s="197"/>
    </row>
    <row r="138" spans="1:66" s="241" customFormat="1" ht="24" x14ac:dyDescent="0.3">
      <c r="A138" s="197"/>
      <c r="J138" s="197"/>
      <c r="K138" s="197"/>
      <c r="L138" s="197"/>
      <c r="M138" s="197"/>
      <c r="N138" s="197"/>
      <c r="O138" s="197"/>
      <c r="P138" s="197"/>
      <c r="Q138" s="197"/>
      <c r="R138" s="197"/>
      <c r="S138" s="197"/>
      <c r="T138" s="197"/>
      <c r="U138" s="197"/>
      <c r="V138" s="197"/>
      <c r="W138" s="197"/>
      <c r="X138" s="197"/>
      <c r="Y138" s="197"/>
      <c r="Z138" s="197"/>
      <c r="AA138" s="197"/>
      <c r="AB138" s="197"/>
      <c r="AC138" s="197"/>
      <c r="AD138" s="197"/>
      <c r="AE138" s="197"/>
      <c r="AF138" s="197"/>
      <c r="AG138" s="197"/>
      <c r="AH138" s="197"/>
      <c r="AI138" s="197"/>
      <c r="AJ138" s="197"/>
      <c r="AK138" s="197"/>
      <c r="AL138" s="197"/>
      <c r="AM138" s="197"/>
      <c r="AN138" s="197"/>
      <c r="AO138" s="197"/>
      <c r="AP138" s="197"/>
      <c r="AQ138" s="197"/>
      <c r="AR138" s="197"/>
      <c r="AS138" s="197"/>
      <c r="AT138" s="197"/>
      <c r="AU138" s="197"/>
      <c r="AV138" s="197"/>
      <c r="AW138" s="197"/>
      <c r="AX138" s="197"/>
      <c r="AY138" s="197"/>
      <c r="AZ138" s="197"/>
      <c r="BA138" s="197"/>
      <c r="BB138" s="197"/>
      <c r="BC138" s="197"/>
      <c r="BD138" s="197"/>
      <c r="BE138" s="197"/>
      <c r="BF138" s="197"/>
      <c r="BG138" s="197"/>
      <c r="BH138" s="197"/>
      <c r="BI138" s="197"/>
      <c r="BJ138" s="197"/>
      <c r="BK138" s="197"/>
      <c r="BL138" s="197"/>
      <c r="BM138" s="197"/>
      <c r="BN138" s="197"/>
    </row>
    <row r="139" spans="1:66" s="241" customFormat="1" ht="24" x14ac:dyDescent="0.3">
      <c r="A139" s="197"/>
      <c r="J139" s="197"/>
      <c r="K139" s="197"/>
      <c r="L139" s="197"/>
      <c r="M139" s="197"/>
      <c r="N139" s="197"/>
      <c r="O139" s="197"/>
      <c r="P139" s="197"/>
      <c r="Q139" s="197"/>
      <c r="R139" s="197"/>
      <c r="S139" s="197"/>
      <c r="T139" s="197"/>
      <c r="U139" s="197"/>
      <c r="V139" s="197"/>
      <c r="W139" s="197"/>
      <c r="X139" s="197"/>
      <c r="Y139" s="197"/>
      <c r="Z139" s="197"/>
      <c r="AA139" s="197"/>
      <c r="AB139" s="197"/>
      <c r="AC139" s="197"/>
      <c r="AD139" s="197"/>
      <c r="AE139" s="197"/>
      <c r="AF139" s="197"/>
      <c r="AG139" s="197"/>
      <c r="AH139" s="197"/>
      <c r="AI139" s="197"/>
      <c r="AJ139" s="197"/>
      <c r="AK139" s="197"/>
      <c r="AL139" s="197"/>
      <c r="AM139" s="197"/>
      <c r="AN139" s="197"/>
      <c r="AO139" s="197"/>
      <c r="AP139" s="197"/>
      <c r="AQ139" s="197"/>
      <c r="AR139" s="197"/>
      <c r="AS139" s="197"/>
      <c r="AT139" s="197"/>
      <c r="AU139" s="197"/>
      <c r="AV139" s="197"/>
      <c r="AW139" s="197"/>
      <c r="AX139" s="197"/>
      <c r="AY139" s="197"/>
      <c r="AZ139" s="197"/>
      <c r="BA139" s="197"/>
      <c r="BB139" s="197"/>
      <c r="BC139" s="197"/>
      <c r="BD139" s="197"/>
      <c r="BE139" s="197"/>
      <c r="BF139" s="197"/>
      <c r="BG139" s="197"/>
      <c r="BH139" s="197"/>
      <c r="BI139" s="197"/>
      <c r="BJ139" s="197"/>
      <c r="BK139" s="197"/>
      <c r="BL139" s="197"/>
      <c r="BM139" s="197"/>
      <c r="BN139" s="197"/>
    </row>
    <row r="140" spans="1:66" s="241" customFormat="1" ht="24" x14ac:dyDescent="0.3">
      <c r="A140" s="193"/>
      <c r="J140" s="196"/>
      <c r="K140" s="196"/>
      <c r="L140" s="196"/>
      <c r="M140" s="196"/>
      <c r="N140" s="196"/>
      <c r="O140" s="193"/>
      <c r="P140" s="196"/>
      <c r="Q140" s="196"/>
      <c r="R140" s="197"/>
      <c r="S140" s="197"/>
      <c r="T140" s="197"/>
      <c r="U140" s="197"/>
      <c r="V140" s="197"/>
      <c r="W140" s="197"/>
      <c r="X140" s="197"/>
      <c r="Y140" s="197"/>
      <c r="Z140" s="197"/>
      <c r="AA140" s="197"/>
      <c r="AB140" s="197"/>
      <c r="AC140" s="197"/>
      <c r="AD140" s="197"/>
      <c r="AE140" s="197"/>
      <c r="AF140" s="197"/>
      <c r="AG140" s="197"/>
      <c r="AH140" s="197"/>
      <c r="AI140" s="197"/>
      <c r="AJ140" s="197"/>
      <c r="AK140" s="197"/>
      <c r="AL140" s="197"/>
      <c r="AM140" s="197"/>
      <c r="AN140" s="196"/>
      <c r="AO140" s="196"/>
      <c r="AP140" s="196"/>
      <c r="AQ140" s="196"/>
      <c r="AR140" s="196"/>
      <c r="AS140" s="193"/>
      <c r="AT140" s="193"/>
      <c r="AU140" s="254"/>
      <c r="AV140" s="193"/>
      <c r="AW140" s="196"/>
      <c r="AX140" s="196"/>
      <c r="AY140" s="196"/>
      <c r="AZ140" s="197"/>
      <c r="BA140" s="197"/>
      <c r="BB140" s="197"/>
      <c r="BC140" s="197"/>
      <c r="BD140" s="197"/>
      <c r="BE140" s="197"/>
      <c r="BF140" s="197"/>
      <c r="BG140" s="197"/>
      <c r="BH140" s="197"/>
      <c r="BI140" s="197"/>
      <c r="BJ140" s="197"/>
      <c r="BK140" s="197"/>
      <c r="BL140" s="197"/>
      <c r="BM140" s="197"/>
      <c r="BN140" s="197"/>
    </row>
    <row r="141" spans="1:66" s="241" customFormat="1" ht="24" x14ac:dyDescent="0.3">
      <c r="A141" s="197"/>
      <c r="J141" s="197"/>
      <c r="K141" s="197"/>
      <c r="L141" s="197"/>
      <c r="M141" s="197"/>
      <c r="N141" s="197"/>
      <c r="O141" s="197"/>
      <c r="P141" s="197"/>
      <c r="Q141" s="197"/>
      <c r="R141" s="197"/>
      <c r="S141" s="197"/>
      <c r="T141" s="197"/>
      <c r="U141" s="197"/>
      <c r="V141" s="197"/>
      <c r="W141" s="197"/>
      <c r="X141" s="197"/>
      <c r="Y141" s="197"/>
      <c r="Z141" s="197"/>
      <c r="AA141" s="197"/>
      <c r="AB141" s="197"/>
      <c r="AC141" s="197"/>
      <c r="AD141" s="197"/>
      <c r="AE141" s="197"/>
      <c r="AF141" s="197"/>
      <c r="AG141" s="197"/>
      <c r="AH141" s="197"/>
      <c r="AI141" s="197"/>
      <c r="AJ141" s="197"/>
      <c r="AK141" s="197"/>
      <c r="AL141" s="197"/>
      <c r="AM141" s="197"/>
      <c r="AN141" s="197"/>
      <c r="AO141" s="197"/>
      <c r="AP141" s="197"/>
      <c r="AQ141" s="197"/>
      <c r="AR141" s="197"/>
      <c r="AS141" s="197"/>
      <c r="AT141" s="197"/>
      <c r="AU141" s="197"/>
      <c r="AV141" s="197"/>
      <c r="AW141" s="197"/>
      <c r="AX141" s="197"/>
      <c r="AY141" s="197"/>
      <c r="AZ141" s="197"/>
      <c r="BA141" s="197"/>
      <c r="BB141" s="197"/>
      <c r="BC141" s="197"/>
      <c r="BD141" s="197"/>
      <c r="BE141" s="197"/>
      <c r="BF141" s="197"/>
      <c r="BG141" s="197"/>
      <c r="BH141" s="197"/>
      <c r="BI141" s="197"/>
      <c r="BJ141" s="197"/>
      <c r="BK141" s="197"/>
      <c r="BL141" s="197"/>
      <c r="BM141" s="197"/>
      <c r="BN141" s="197"/>
    </row>
    <row r="142" spans="1:66" s="241" customFormat="1" ht="24" x14ac:dyDescent="0.3">
      <c r="A142" s="197"/>
      <c r="J142" s="197"/>
      <c r="K142" s="197"/>
      <c r="L142" s="197"/>
      <c r="M142" s="197"/>
      <c r="N142" s="197"/>
      <c r="O142" s="197"/>
      <c r="P142" s="197"/>
      <c r="Q142" s="197"/>
      <c r="R142" s="197"/>
      <c r="S142" s="197"/>
      <c r="T142" s="197"/>
      <c r="U142" s="197"/>
      <c r="V142" s="197"/>
      <c r="W142" s="197"/>
      <c r="X142" s="197"/>
      <c r="Y142" s="197"/>
      <c r="Z142" s="197"/>
      <c r="AA142" s="197"/>
      <c r="AB142" s="197"/>
      <c r="AC142" s="197"/>
      <c r="AD142" s="197"/>
      <c r="AE142" s="197"/>
      <c r="AF142" s="197"/>
      <c r="AG142" s="197"/>
      <c r="AH142" s="197"/>
      <c r="AI142" s="197"/>
      <c r="AJ142" s="197"/>
      <c r="AK142" s="197"/>
      <c r="AL142" s="197"/>
      <c r="AM142" s="197"/>
      <c r="AN142" s="197"/>
      <c r="AO142" s="197"/>
      <c r="AP142" s="197"/>
      <c r="AQ142" s="197"/>
      <c r="AR142" s="197"/>
      <c r="AS142" s="197"/>
      <c r="AT142" s="197"/>
      <c r="AU142" s="197"/>
      <c r="AV142" s="197"/>
      <c r="AW142" s="197"/>
      <c r="AX142" s="197"/>
      <c r="AY142" s="197"/>
      <c r="AZ142" s="197"/>
      <c r="BA142" s="197"/>
      <c r="BB142" s="197"/>
      <c r="BC142" s="197"/>
      <c r="BD142" s="197"/>
      <c r="BE142" s="197"/>
      <c r="BF142" s="197"/>
      <c r="BG142" s="197"/>
      <c r="BH142" s="197"/>
      <c r="BI142" s="197"/>
      <c r="BJ142" s="197"/>
      <c r="BK142" s="197"/>
      <c r="BL142" s="197"/>
      <c r="BM142" s="197"/>
      <c r="BN142" s="197"/>
    </row>
    <row r="143" spans="1:66" s="241" customFormat="1" ht="24" x14ac:dyDescent="0.3">
      <c r="A143" s="193"/>
      <c r="J143" s="196"/>
      <c r="K143" s="196"/>
      <c r="L143" s="196"/>
      <c r="M143" s="196"/>
      <c r="N143" s="196"/>
      <c r="O143" s="193"/>
      <c r="P143" s="196"/>
      <c r="Q143" s="196"/>
      <c r="R143" s="197"/>
      <c r="S143" s="197"/>
      <c r="T143" s="197"/>
      <c r="U143" s="197"/>
      <c r="V143" s="197"/>
      <c r="W143" s="197"/>
      <c r="X143" s="197"/>
      <c r="Y143" s="197"/>
      <c r="Z143" s="197"/>
      <c r="AA143" s="197"/>
      <c r="AB143" s="197"/>
      <c r="AC143" s="197"/>
      <c r="AD143" s="197"/>
      <c r="AE143" s="197"/>
      <c r="AF143" s="197"/>
      <c r="AG143" s="197"/>
      <c r="AH143" s="197"/>
      <c r="AI143" s="197"/>
      <c r="AJ143" s="197"/>
      <c r="AK143" s="197"/>
      <c r="AL143" s="197"/>
      <c r="AM143" s="197"/>
      <c r="AN143" s="196"/>
      <c r="AO143" s="196"/>
      <c r="AP143" s="196"/>
      <c r="AQ143" s="196"/>
      <c r="AR143" s="196"/>
      <c r="AS143" s="193"/>
      <c r="AT143" s="193"/>
      <c r="AU143" s="254"/>
      <c r="AV143" s="193"/>
      <c r="AW143" s="196"/>
      <c r="AX143" s="196"/>
      <c r="AY143" s="196"/>
      <c r="AZ143" s="197"/>
      <c r="BA143" s="197"/>
      <c r="BB143" s="197"/>
      <c r="BC143" s="197"/>
      <c r="BD143" s="197"/>
      <c r="BE143" s="197"/>
      <c r="BF143" s="197"/>
      <c r="BG143" s="197"/>
      <c r="BH143" s="197"/>
      <c r="BI143" s="197"/>
      <c r="BJ143" s="197"/>
      <c r="BK143" s="197"/>
      <c r="BL143" s="197"/>
      <c r="BM143" s="197"/>
      <c r="BN143" s="197"/>
    </row>
    <row r="144" spans="1:66" s="241" customFormat="1" ht="24" x14ac:dyDescent="0.3">
      <c r="A144" s="193"/>
      <c r="J144" s="196"/>
      <c r="K144" s="196"/>
      <c r="L144" s="196"/>
      <c r="M144" s="196"/>
      <c r="N144" s="196"/>
      <c r="O144" s="193"/>
      <c r="P144" s="196"/>
      <c r="Q144" s="196"/>
      <c r="R144" s="197"/>
      <c r="S144" s="197"/>
      <c r="T144" s="197"/>
      <c r="U144" s="197"/>
      <c r="V144" s="197"/>
      <c r="W144" s="197"/>
      <c r="X144" s="197"/>
      <c r="Y144" s="197"/>
      <c r="Z144" s="197"/>
      <c r="AA144" s="197"/>
      <c r="AB144" s="197"/>
      <c r="AC144" s="197"/>
      <c r="AD144" s="197"/>
      <c r="AE144" s="197"/>
      <c r="AF144" s="197"/>
      <c r="AG144" s="197"/>
      <c r="AH144" s="197"/>
      <c r="AI144" s="197"/>
      <c r="AJ144" s="197"/>
      <c r="AK144" s="197"/>
      <c r="AL144" s="197"/>
      <c r="AM144" s="197"/>
      <c r="AN144" s="196"/>
      <c r="AO144" s="196"/>
      <c r="AP144" s="196"/>
      <c r="AQ144" s="196"/>
      <c r="AR144" s="196"/>
      <c r="AS144" s="193"/>
      <c r="AT144" s="193"/>
      <c r="AU144" s="254"/>
      <c r="AV144" s="193"/>
      <c r="AW144" s="196"/>
      <c r="AX144" s="196"/>
      <c r="AY144" s="196"/>
      <c r="AZ144" s="197"/>
      <c r="BA144" s="197"/>
      <c r="BB144" s="197"/>
      <c r="BC144" s="197"/>
      <c r="BD144" s="197"/>
      <c r="BE144" s="197"/>
      <c r="BF144" s="197"/>
      <c r="BG144" s="197"/>
      <c r="BH144" s="197"/>
      <c r="BI144" s="197"/>
      <c r="BJ144" s="197"/>
      <c r="BK144" s="197"/>
      <c r="BL144" s="197"/>
      <c r="BM144" s="197"/>
      <c r="BN144" s="197"/>
    </row>
    <row r="145" spans="1:66" s="241" customFormat="1" ht="24" x14ac:dyDescent="0.3">
      <c r="A145" s="197"/>
      <c r="J145" s="197"/>
      <c r="K145" s="197"/>
      <c r="L145" s="197"/>
      <c r="M145" s="197"/>
      <c r="N145" s="197"/>
      <c r="O145" s="197"/>
      <c r="P145" s="197"/>
      <c r="Q145" s="197"/>
      <c r="R145" s="197"/>
      <c r="S145" s="197"/>
      <c r="T145" s="197"/>
      <c r="U145" s="197"/>
      <c r="V145" s="197"/>
      <c r="W145" s="197"/>
      <c r="X145" s="197"/>
      <c r="Y145" s="197"/>
      <c r="Z145" s="197"/>
      <c r="AA145" s="197"/>
      <c r="AB145" s="197"/>
      <c r="AC145" s="197"/>
      <c r="AD145" s="197"/>
      <c r="AE145" s="197"/>
      <c r="AF145" s="197"/>
      <c r="AG145" s="197"/>
      <c r="AH145" s="197"/>
      <c r="AI145" s="197"/>
      <c r="AJ145" s="197"/>
      <c r="AK145" s="197"/>
      <c r="AL145" s="197"/>
      <c r="AM145" s="197"/>
      <c r="AN145" s="197"/>
      <c r="AO145" s="197"/>
      <c r="AP145" s="197"/>
      <c r="AQ145" s="197"/>
      <c r="AR145" s="197"/>
      <c r="AS145" s="197"/>
      <c r="AT145" s="197"/>
      <c r="AU145" s="197"/>
      <c r="AV145" s="197"/>
      <c r="AW145" s="197"/>
      <c r="AX145" s="197"/>
      <c r="AY145" s="197"/>
      <c r="AZ145" s="197"/>
      <c r="BA145" s="197"/>
      <c r="BB145" s="197"/>
      <c r="BC145" s="197"/>
      <c r="BD145" s="197"/>
      <c r="BE145" s="197"/>
      <c r="BF145" s="197"/>
      <c r="BG145" s="197"/>
      <c r="BH145" s="197"/>
      <c r="BI145" s="197"/>
      <c r="BJ145" s="197"/>
      <c r="BK145" s="197"/>
      <c r="BL145" s="197"/>
      <c r="BM145" s="197"/>
      <c r="BN145" s="197"/>
    </row>
    <row r="146" spans="1:66" s="241" customFormat="1" ht="24" x14ac:dyDescent="0.3">
      <c r="A146" s="197"/>
      <c r="J146" s="197"/>
      <c r="K146" s="197"/>
      <c r="L146" s="197"/>
      <c r="M146" s="197"/>
      <c r="N146" s="197"/>
      <c r="O146" s="197"/>
      <c r="P146" s="197"/>
      <c r="Q146" s="197"/>
      <c r="R146" s="197"/>
      <c r="S146" s="197"/>
      <c r="T146" s="197"/>
      <c r="U146" s="197"/>
      <c r="V146" s="197"/>
      <c r="W146" s="197"/>
      <c r="X146" s="197"/>
      <c r="Y146" s="197"/>
      <c r="Z146" s="197"/>
      <c r="AA146" s="197"/>
      <c r="AB146" s="197"/>
      <c r="AC146" s="197"/>
      <c r="AD146" s="197"/>
      <c r="AE146" s="197"/>
      <c r="AF146" s="197"/>
      <c r="AG146" s="197"/>
      <c r="AH146" s="197"/>
      <c r="AI146" s="197"/>
      <c r="AJ146" s="197"/>
      <c r="AK146" s="197"/>
      <c r="AL146" s="197"/>
      <c r="AM146" s="197"/>
      <c r="AN146" s="197"/>
      <c r="AO146" s="197"/>
      <c r="AP146" s="197"/>
      <c r="AQ146" s="197"/>
      <c r="AR146" s="197"/>
      <c r="AS146" s="197"/>
      <c r="AT146" s="197"/>
      <c r="AU146" s="197"/>
      <c r="AV146" s="197"/>
      <c r="AW146" s="197"/>
      <c r="AX146" s="197"/>
      <c r="AY146" s="197"/>
      <c r="AZ146" s="197"/>
      <c r="BA146" s="197"/>
      <c r="BB146" s="197"/>
      <c r="BC146" s="197"/>
      <c r="BD146" s="197"/>
      <c r="BE146" s="197"/>
      <c r="BF146" s="197"/>
      <c r="BG146" s="197"/>
      <c r="BH146" s="197"/>
      <c r="BI146" s="197"/>
      <c r="BJ146" s="197"/>
      <c r="BK146" s="197"/>
      <c r="BL146" s="197"/>
      <c r="BM146" s="197"/>
      <c r="BN146" s="197"/>
    </row>
    <row r="147" spans="1:66" s="241" customFormat="1" ht="24" x14ac:dyDescent="0.3">
      <c r="A147" s="193"/>
      <c r="J147" s="196"/>
      <c r="K147" s="196"/>
      <c r="L147" s="196"/>
      <c r="M147" s="196"/>
      <c r="N147" s="196"/>
      <c r="O147" s="193"/>
      <c r="P147" s="196"/>
      <c r="Q147" s="196"/>
      <c r="R147" s="197"/>
      <c r="S147" s="197"/>
      <c r="T147" s="197"/>
      <c r="U147" s="197"/>
      <c r="V147" s="197"/>
      <c r="W147" s="197"/>
      <c r="X147" s="197"/>
      <c r="Y147" s="197"/>
      <c r="Z147" s="197"/>
      <c r="AA147" s="197"/>
      <c r="AB147" s="197"/>
      <c r="AC147" s="197"/>
      <c r="AD147" s="197"/>
      <c r="AE147" s="197"/>
      <c r="AF147" s="197"/>
      <c r="AG147" s="197"/>
      <c r="AH147" s="197"/>
      <c r="AI147" s="197"/>
      <c r="AJ147" s="197"/>
      <c r="AK147" s="197"/>
      <c r="AL147" s="197"/>
      <c r="AM147" s="197"/>
      <c r="AN147" s="196"/>
      <c r="AO147" s="196"/>
      <c r="AP147" s="196"/>
      <c r="AQ147" s="196"/>
      <c r="AR147" s="196"/>
      <c r="AS147" s="193"/>
      <c r="AT147" s="193"/>
      <c r="AU147" s="254"/>
      <c r="AV147" s="193"/>
      <c r="AW147" s="196"/>
      <c r="AX147" s="196"/>
      <c r="AY147" s="196"/>
      <c r="AZ147" s="197"/>
      <c r="BA147" s="197"/>
      <c r="BB147" s="197"/>
      <c r="BC147" s="197"/>
      <c r="BD147" s="197"/>
      <c r="BE147" s="197"/>
      <c r="BF147" s="197"/>
      <c r="BG147" s="197"/>
      <c r="BH147" s="197"/>
      <c r="BI147" s="197"/>
      <c r="BJ147" s="197"/>
      <c r="BK147" s="197"/>
      <c r="BL147" s="197"/>
      <c r="BM147" s="197"/>
      <c r="BN147" s="197"/>
    </row>
    <row r="148" spans="1:66" s="241" customFormat="1" ht="24" x14ac:dyDescent="0.3">
      <c r="A148" s="197"/>
      <c r="J148" s="197"/>
      <c r="K148" s="197"/>
      <c r="L148" s="197"/>
      <c r="M148" s="197"/>
      <c r="N148" s="197"/>
      <c r="O148" s="197"/>
      <c r="P148" s="197"/>
      <c r="Q148" s="197"/>
      <c r="R148" s="197"/>
      <c r="S148" s="197"/>
      <c r="T148" s="197"/>
      <c r="U148" s="197"/>
      <c r="V148" s="197"/>
      <c r="W148" s="197"/>
      <c r="X148" s="197"/>
      <c r="Y148" s="197"/>
      <c r="Z148" s="197"/>
      <c r="AA148" s="197"/>
      <c r="AB148" s="197"/>
      <c r="AC148" s="197"/>
      <c r="AD148" s="197"/>
      <c r="AE148" s="197"/>
      <c r="AF148" s="197"/>
      <c r="AG148" s="197"/>
      <c r="AH148" s="197"/>
      <c r="AI148" s="197"/>
      <c r="AJ148" s="197"/>
      <c r="AK148" s="197"/>
      <c r="AL148" s="197"/>
      <c r="AM148" s="197"/>
      <c r="AN148" s="197"/>
      <c r="AO148" s="197"/>
      <c r="AP148" s="197"/>
      <c r="AQ148" s="197"/>
      <c r="AR148" s="197"/>
      <c r="AS148" s="197"/>
      <c r="AT148" s="197"/>
      <c r="AU148" s="197"/>
      <c r="AV148" s="197"/>
      <c r="AW148" s="197"/>
      <c r="AX148" s="197"/>
      <c r="AY148" s="197"/>
      <c r="AZ148" s="197"/>
      <c r="BA148" s="197"/>
      <c r="BB148" s="197"/>
      <c r="BC148" s="197"/>
      <c r="BD148" s="197"/>
      <c r="BE148" s="197"/>
      <c r="BF148" s="197"/>
      <c r="BG148" s="197"/>
      <c r="BH148" s="197"/>
      <c r="BI148" s="197"/>
      <c r="BJ148" s="197"/>
      <c r="BK148" s="197"/>
      <c r="BL148" s="197"/>
      <c r="BM148" s="197"/>
      <c r="BN148" s="197"/>
    </row>
    <row r="149" spans="1:66" s="241" customFormat="1" ht="24" x14ac:dyDescent="0.3">
      <c r="A149" s="197"/>
      <c r="J149" s="197"/>
      <c r="K149" s="197"/>
      <c r="L149" s="197"/>
      <c r="M149" s="197"/>
      <c r="N149" s="197"/>
      <c r="O149" s="197"/>
      <c r="P149" s="197"/>
      <c r="Q149" s="197"/>
      <c r="R149" s="197"/>
      <c r="S149" s="197"/>
      <c r="T149" s="197"/>
      <c r="U149" s="197"/>
      <c r="V149" s="197"/>
      <c r="W149" s="197"/>
      <c r="X149" s="197"/>
      <c r="Y149" s="197"/>
      <c r="Z149" s="197"/>
      <c r="AA149" s="197"/>
      <c r="AB149" s="197"/>
      <c r="AC149" s="197"/>
      <c r="AD149" s="197"/>
      <c r="AE149" s="197"/>
      <c r="AF149" s="197"/>
      <c r="AG149" s="197"/>
      <c r="AH149" s="197"/>
      <c r="AI149" s="197"/>
      <c r="AJ149" s="197"/>
      <c r="AK149" s="197"/>
      <c r="AL149" s="197"/>
      <c r="AM149" s="197"/>
      <c r="AN149" s="197"/>
      <c r="AO149" s="197"/>
      <c r="AP149" s="197"/>
      <c r="AQ149" s="197"/>
      <c r="AR149" s="197"/>
      <c r="AS149" s="197"/>
      <c r="AT149" s="197"/>
      <c r="AU149" s="197"/>
      <c r="AV149" s="197"/>
      <c r="AW149" s="197"/>
      <c r="AX149" s="197"/>
      <c r="AY149" s="197"/>
      <c r="AZ149" s="197"/>
      <c r="BA149" s="197"/>
      <c r="BB149" s="197"/>
      <c r="BC149" s="197"/>
      <c r="BD149" s="197"/>
      <c r="BE149" s="197"/>
      <c r="BF149" s="197"/>
      <c r="BG149" s="197"/>
      <c r="BH149" s="197"/>
      <c r="BI149" s="197"/>
      <c r="BJ149" s="197"/>
      <c r="BK149" s="197"/>
      <c r="BL149" s="197"/>
      <c r="BM149" s="197"/>
      <c r="BN149" s="197"/>
    </row>
    <row r="150" spans="1:66" s="241" customFormat="1" ht="24" x14ac:dyDescent="0.3">
      <c r="A150" s="193"/>
      <c r="J150" s="196"/>
      <c r="K150" s="196"/>
      <c r="L150" s="196"/>
      <c r="M150" s="196"/>
      <c r="N150" s="196"/>
      <c r="O150" s="193"/>
      <c r="P150" s="196"/>
      <c r="Q150" s="196"/>
      <c r="R150" s="197"/>
      <c r="S150" s="197"/>
      <c r="T150" s="197"/>
      <c r="U150" s="197"/>
      <c r="V150" s="197"/>
      <c r="W150" s="197"/>
      <c r="X150" s="197"/>
      <c r="Y150" s="197"/>
      <c r="Z150" s="197"/>
      <c r="AA150" s="197"/>
      <c r="AB150" s="197"/>
      <c r="AC150" s="197"/>
      <c r="AD150" s="197"/>
      <c r="AE150" s="197"/>
      <c r="AF150" s="197"/>
      <c r="AG150" s="197"/>
      <c r="AH150" s="197"/>
      <c r="AI150" s="197"/>
      <c r="AJ150" s="197"/>
      <c r="AK150" s="197"/>
      <c r="AL150" s="197"/>
      <c r="AM150" s="197"/>
      <c r="AN150" s="196"/>
      <c r="AO150" s="196"/>
      <c r="AP150" s="196"/>
      <c r="AQ150" s="196"/>
      <c r="AR150" s="196"/>
      <c r="AS150" s="193"/>
      <c r="AT150" s="193"/>
      <c r="AU150" s="254"/>
      <c r="AV150" s="193"/>
      <c r="AW150" s="196"/>
      <c r="AX150" s="196"/>
      <c r="AY150" s="196"/>
      <c r="AZ150" s="197"/>
      <c r="BA150" s="197"/>
      <c r="BB150" s="197"/>
      <c r="BC150" s="197"/>
      <c r="BD150" s="197"/>
      <c r="BE150" s="197"/>
      <c r="BF150" s="197"/>
      <c r="BG150" s="197"/>
      <c r="BH150" s="197"/>
      <c r="BI150" s="197"/>
      <c r="BJ150" s="197"/>
      <c r="BK150" s="197"/>
      <c r="BL150" s="197"/>
      <c r="BM150" s="197"/>
      <c r="BN150" s="197"/>
    </row>
    <row r="151" spans="1:66" s="241" customFormat="1" ht="24" x14ac:dyDescent="0.3">
      <c r="A151" s="197"/>
      <c r="J151" s="197"/>
      <c r="K151" s="197"/>
      <c r="L151" s="197"/>
      <c r="M151" s="197"/>
      <c r="N151" s="197"/>
      <c r="O151" s="197"/>
      <c r="P151" s="197"/>
      <c r="Q151" s="197"/>
      <c r="R151" s="197"/>
      <c r="S151" s="197"/>
      <c r="T151" s="197"/>
      <c r="U151" s="197"/>
      <c r="V151" s="197"/>
      <c r="W151" s="197"/>
      <c r="X151" s="197"/>
      <c r="Y151" s="197"/>
      <c r="Z151" s="197"/>
      <c r="AA151" s="197"/>
      <c r="AB151" s="197"/>
      <c r="AC151" s="197"/>
      <c r="AD151" s="197"/>
      <c r="AE151" s="197"/>
      <c r="AF151" s="197"/>
      <c r="AG151" s="197"/>
      <c r="AH151" s="197"/>
      <c r="AI151" s="197"/>
      <c r="AJ151" s="197"/>
      <c r="AK151" s="197"/>
      <c r="AL151" s="197"/>
      <c r="AM151" s="197"/>
      <c r="AN151" s="197"/>
      <c r="AO151" s="197"/>
      <c r="AP151" s="197"/>
      <c r="AQ151" s="197"/>
      <c r="AR151" s="197"/>
      <c r="AS151" s="197"/>
      <c r="AT151" s="197"/>
      <c r="AU151" s="197"/>
      <c r="AV151" s="197"/>
      <c r="AW151" s="197"/>
      <c r="AX151" s="197"/>
      <c r="AY151" s="197"/>
      <c r="AZ151" s="197"/>
      <c r="BA151" s="197"/>
      <c r="BB151" s="197"/>
      <c r="BC151" s="197"/>
      <c r="BD151" s="197"/>
      <c r="BE151" s="197"/>
      <c r="BF151" s="197"/>
      <c r="BG151" s="197"/>
      <c r="BH151" s="197"/>
      <c r="BI151" s="197"/>
      <c r="BJ151" s="197"/>
      <c r="BK151" s="197"/>
      <c r="BL151" s="197"/>
      <c r="BM151" s="197"/>
      <c r="BN151" s="197"/>
    </row>
    <row r="152" spans="1:66" s="241" customFormat="1" ht="24" x14ac:dyDescent="0.3">
      <c r="A152" s="197"/>
      <c r="J152" s="197"/>
      <c r="K152" s="197"/>
      <c r="L152" s="197"/>
      <c r="M152" s="197"/>
      <c r="N152" s="197"/>
      <c r="O152" s="197"/>
      <c r="P152" s="197"/>
      <c r="Q152" s="197"/>
      <c r="R152" s="197"/>
      <c r="S152" s="197"/>
      <c r="T152" s="197"/>
      <c r="U152" s="197"/>
      <c r="V152" s="197"/>
      <c r="W152" s="197"/>
      <c r="X152" s="197"/>
      <c r="Y152" s="197"/>
      <c r="Z152" s="197"/>
      <c r="AA152" s="197"/>
      <c r="AB152" s="197"/>
      <c r="AC152" s="197"/>
      <c r="AD152" s="197"/>
      <c r="AE152" s="197"/>
      <c r="AF152" s="197"/>
      <c r="AG152" s="197"/>
      <c r="AH152" s="197"/>
      <c r="AI152" s="197"/>
      <c r="AJ152" s="197"/>
      <c r="AK152" s="197"/>
      <c r="AL152" s="197"/>
      <c r="AM152" s="197"/>
      <c r="AN152" s="197"/>
      <c r="AO152" s="197"/>
      <c r="AP152" s="197"/>
      <c r="AQ152" s="197"/>
      <c r="AR152" s="197"/>
      <c r="AS152" s="197"/>
      <c r="AT152" s="197"/>
      <c r="AU152" s="197"/>
      <c r="AV152" s="197"/>
      <c r="AW152" s="197"/>
      <c r="AX152" s="197"/>
      <c r="AY152" s="197"/>
      <c r="AZ152" s="197"/>
      <c r="BA152" s="197"/>
      <c r="BB152" s="197"/>
      <c r="BC152" s="197"/>
      <c r="BD152" s="197"/>
      <c r="BE152" s="197"/>
      <c r="BF152" s="197"/>
      <c r="BG152" s="197"/>
      <c r="BH152" s="197"/>
      <c r="BI152" s="197"/>
      <c r="BJ152" s="197"/>
      <c r="BK152" s="197"/>
      <c r="BL152" s="197"/>
      <c r="BM152" s="197"/>
      <c r="BN152" s="197"/>
    </row>
    <row r="153" spans="1:66" s="241" customFormat="1" ht="24" x14ac:dyDescent="0.3">
      <c r="A153" s="193"/>
      <c r="J153" s="196"/>
      <c r="K153" s="196"/>
      <c r="L153" s="196"/>
      <c r="M153" s="196"/>
      <c r="N153" s="196"/>
      <c r="O153" s="193"/>
      <c r="P153" s="196"/>
      <c r="Q153" s="196"/>
      <c r="R153" s="197"/>
      <c r="S153" s="197"/>
      <c r="T153" s="197"/>
      <c r="U153" s="197"/>
      <c r="V153" s="197"/>
      <c r="W153" s="197"/>
      <c r="X153" s="197"/>
      <c r="Y153" s="197"/>
      <c r="Z153" s="197"/>
      <c r="AA153" s="197"/>
      <c r="AB153" s="197"/>
      <c r="AC153" s="197"/>
      <c r="AD153" s="197"/>
      <c r="AE153" s="197"/>
      <c r="AF153" s="197"/>
      <c r="AG153" s="197"/>
      <c r="AH153" s="197"/>
      <c r="AI153" s="197"/>
      <c r="AJ153" s="197"/>
      <c r="AK153" s="197"/>
      <c r="AL153" s="197"/>
      <c r="AM153" s="197"/>
      <c r="AN153" s="196"/>
      <c r="AO153" s="196"/>
      <c r="AP153" s="196"/>
      <c r="AQ153" s="196"/>
      <c r="AR153" s="196"/>
      <c r="AS153" s="193"/>
      <c r="AT153" s="193"/>
      <c r="AU153" s="254"/>
      <c r="AV153" s="193"/>
      <c r="AW153" s="196"/>
      <c r="AX153" s="196"/>
      <c r="AY153" s="196"/>
      <c r="AZ153" s="197"/>
      <c r="BA153" s="197"/>
      <c r="BB153" s="197"/>
      <c r="BC153" s="197"/>
      <c r="BD153" s="197"/>
      <c r="BE153" s="197"/>
      <c r="BF153" s="197"/>
      <c r="BG153" s="197"/>
      <c r="BH153" s="197"/>
      <c r="BI153" s="197"/>
      <c r="BJ153" s="197"/>
      <c r="BK153" s="197"/>
      <c r="BL153" s="197"/>
      <c r="BM153" s="197"/>
      <c r="BN153" s="197"/>
    </row>
    <row r="154" spans="1:66" s="241" customFormat="1" ht="24" x14ac:dyDescent="0.3">
      <c r="A154" s="197"/>
      <c r="J154" s="197"/>
      <c r="K154" s="197"/>
      <c r="L154" s="197"/>
      <c r="M154" s="197"/>
      <c r="N154" s="197"/>
      <c r="O154" s="197"/>
      <c r="P154" s="197"/>
      <c r="Q154" s="197"/>
      <c r="R154" s="197"/>
      <c r="S154" s="197"/>
      <c r="T154" s="197"/>
      <c r="U154" s="197"/>
      <c r="V154" s="197"/>
      <c r="W154" s="197"/>
      <c r="X154" s="197"/>
      <c r="Y154" s="197"/>
      <c r="Z154" s="197"/>
      <c r="AA154" s="197"/>
      <c r="AB154" s="197"/>
      <c r="AC154" s="197"/>
      <c r="AD154" s="197"/>
      <c r="AE154" s="197"/>
      <c r="AF154" s="197"/>
      <c r="AG154" s="197"/>
      <c r="AH154" s="197"/>
      <c r="AI154" s="197"/>
      <c r="AJ154" s="197"/>
      <c r="AK154" s="197"/>
      <c r="AL154" s="197"/>
      <c r="AM154" s="197"/>
      <c r="AN154" s="197"/>
      <c r="AO154" s="197"/>
      <c r="AP154" s="197"/>
      <c r="AQ154" s="197"/>
      <c r="AR154" s="197"/>
      <c r="AS154" s="197"/>
      <c r="AT154" s="197"/>
      <c r="AU154" s="197"/>
      <c r="AV154" s="197"/>
      <c r="AW154" s="197"/>
      <c r="AX154" s="197"/>
      <c r="AY154" s="197"/>
      <c r="AZ154" s="197"/>
      <c r="BA154" s="197"/>
      <c r="BB154" s="197"/>
      <c r="BC154" s="197"/>
      <c r="BD154" s="197"/>
      <c r="BE154" s="197"/>
      <c r="BF154" s="197"/>
      <c r="BG154" s="197"/>
      <c r="BH154" s="197"/>
      <c r="BI154" s="197"/>
      <c r="BJ154" s="197"/>
      <c r="BK154" s="197"/>
      <c r="BL154" s="197"/>
      <c r="BM154" s="197"/>
      <c r="BN154" s="197"/>
    </row>
    <row r="155" spans="1:66" s="241" customFormat="1" ht="24" x14ac:dyDescent="0.3">
      <c r="A155" s="197"/>
      <c r="J155" s="197"/>
      <c r="K155" s="197"/>
      <c r="L155" s="197"/>
      <c r="M155" s="197"/>
      <c r="N155" s="197"/>
      <c r="O155" s="197"/>
      <c r="P155" s="197"/>
      <c r="Q155" s="197"/>
      <c r="R155" s="197"/>
      <c r="S155" s="197"/>
      <c r="T155" s="197"/>
      <c r="U155" s="197"/>
      <c r="V155" s="197"/>
      <c r="W155" s="197"/>
      <c r="X155" s="197"/>
      <c r="Y155" s="197"/>
      <c r="Z155" s="197"/>
      <c r="AA155" s="197"/>
      <c r="AB155" s="197"/>
      <c r="AC155" s="197"/>
      <c r="AD155" s="197"/>
      <c r="AE155" s="197"/>
      <c r="AF155" s="197"/>
      <c r="AG155" s="197"/>
      <c r="AH155" s="197"/>
      <c r="AI155" s="197"/>
      <c r="AJ155" s="197"/>
      <c r="AK155" s="197"/>
      <c r="AL155" s="197"/>
      <c r="AM155" s="197"/>
      <c r="AN155" s="197"/>
      <c r="AO155" s="197"/>
      <c r="AP155" s="197"/>
      <c r="AQ155" s="197"/>
      <c r="AR155" s="197"/>
      <c r="AS155" s="197"/>
      <c r="AT155" s="197"/>
      <c r="AU155" s="197"/>
      <c r="AV155" s="197"/>
      <c r="AW155" s="197"/>
      <c r="AX155" s="197"/>
      <c r="AY155" s="197"/>
      <c r="AZ155" s="197"/>
      <c r="BA155" s="197"/>
      <c r="BB155" s="197"/>
      <c r="BC155" s="197"/>
      <c r="BD155" s="197"/>
      <c r="BE155" s="197"/>
      <c r="BF155" s="197"/>
      <c r="BG155" s="197"/>
      <c r="BH155" s="197"/>
      <c r="BI155" s="197"/>
      <c r="BJ155" s="197"/>
      <c r="BK155" s="197"/>
      <c r="BL155" s="197"/>
      <c r="BM155" s="197"/>
      <c r="BN155" s="197"/>
    </row>
    <row r="156" spans="1:66" s="241" customFormat="1" ht="24" x14ac:dyDescent="0.3">
      <c r="A156" s="193"/>
      <c r="J156" s="196"/>
      <c r="K156" s="196"/>
      <c r="L156" s="196"/>
      <c r="M156" s="196"/>
      <c r="N156" s="196"/>
      <c r="O156" s="193"/>
      <c r="P156" s="196"/>
      <c r="Q156" s="196"/>
      <c r="R156" s="197"/>
      <c r="S156" s="197"/>
      <c r="T156" s="197"/>
      <c r="U156" s="197"/>
      <c r="V156" s="197"/>
      <c r="W156" s="197"/>
      <c r="X156" s="197"/>
      <c r="Y156" s="197"/>
      <c r="Z156" s="197"/>
      <c r="AA156" s="197"/>
      <c r="AB156" s="197"/>
      <c r="AC156" s="197"/>
      <c r="AD156" s="197"/>
      <c r="AE156" s="197"/>
      <c r="AF156" s="197"/>
      <c r="AG156" s="197"/>
      <c r="AH156" s="197"/>
      <c r="AI156" s="197"/>
      <c r="AJ156" s="197"/>
      <c r="AK156" s="197"/>
      <c r="AL156" s="197"/>
      <c r="AM156" s="197"/>
      <c r="AN156" s="196"/>
      <c r="AO156" s="196"/>
      <c r="AP156" s="196"/>
      <c r="AQ156" s="196"/>
      <c r="AR156" s="196"/>
      <c r="AS156" s="193"/>
      <c r="AT156" s="193"/>
      <c r="AU156" s="254"/>
      <c r="AV156" s="193"/>
      <c r="AW156" s="196"/>
      <c r="AX156" s="196"/>
      <c r="AY156" s="196"/>
      <c r="AZ156" s="197"/>
      <c r="BA156" s="197"/>
      <c r="BB156" s="197"/>
      <c r="BC156" s="197"/>
      <c r="BD156" s="197"/>
      <c r="BE156" s="197"/>
      <c r="BF156" s="197"/>
      <c r="BG156" s="197"/>
      <c r="BH156" s="197"/>
      <c r="BI156" s="197"/>
      <c r="BJ156" s="197"/>
      <c r="BK156" s="197"/>
      <c r="BL156" s="197"/>
      <c r="BM156" s="197"/>
      <c r="BN156" s="197"/>
    </row>
    <row r="157" spans="1:66" s="241" customFormat="1" ht="24" x14ac:dyDescent="0.3">
      <c r="A157" s="193"/>
      <c r="J157" s="196"/>
      <c r="K157" s="196"/>
      <c r="L157" s="196"/>
      <c r="M157" s="196"/>
      <c r="N157" s="196"/>
      <c r="O157" s="193"/>
      <c r="P157" s="196"/>
      <c r="Q157" s="196"/>
      <c r="R157" s="197"/>
      <c r="S157" s="197"/>
      <c r="T157" s="197"/>
      <c r="U157" s="197"/>
      <c r="V157" s="197"/>
      <c r="W157" s="197"/>
      <c r="X157" s="197"/>
      <c r="Y157" s="197"/>
      <c r="Z157" s="197"/>
      <c r="AA157" s="197"/>
      <c r="AB157" s="197"/>
      <c r="AC157" s="197"/>
      <c r="AD157" s="197"/>
      <c r="AE157" s="197"/>
      <c r="AF157" s="197"/>
      <c r="AG157" s="197"/>
      <c r="AH157" s="197"/>
      <c r="AI157" s="197"/>
      <c r="AJ157" s="197"/>
      <c r="AK157" s="197"/>
      <c r="AL157" s="197"/>
      <c r="AM157" s="197"/>
      <c r="AN157" s="196"/>
      <c r="AO157" s="196"/>
      <c r="AP157" s="196"/>
      <c r="AQ157" s="196"/>
      <c r="AR157" s="196"/>
      <c r="AS157" s="193"/>
      <c r="AT157" s="193"/>
      <c r="AU157" s="254"/>
      <c r="AV157" s="193"/>
      <c r="AW157" s="196"/>
      <c r="AX157" s="196"/>
      <c r="AY157" s="196"/>
      <c r="AZ157" s="197"/>
      <c r="BA157" s="197"/>
      <c r="BB157" s="197"/>
      <c r="BC157" s="197"/>
      <c r="BD157" s="197"/>
      <c r="BE157" s="197"/>
      <c r="BF157" s="197"/>
      <c r="BG157" s="197"/>
      <c r="BH157" s="197"/>
      <c r="BI157" s="197"/>
      <c r="BJ157" s="197"/>
      <c r="BK157" s="197"/>
      <c r="BL157" s="197"/>
      <c r="BM157" s="197"/>
      <c r="BN157" s="197"/>
    </row>
    <row r="158" spans="1:66" s="241" customFormat="1" ht="24" x14ac:dyDescent="0.3">
      <c r="A158" s="197"/>
      <c r="J158" s="197"/>
      <c r="K158" s="197"/>
      <c r="L158" s="197"/>
      <c r="M158" s="197"/>
      <c r="N158" s="197"/>
      <c r="O158" s="197"/>
      <c r="P158" s="197"/>
      <c r="Q158" s="197"/>
      <c r="R158" s="197"/>
      <c r="S158" s="197"/>
      <c r="T158" s="197"/>
      <c r="U158" s="197"/>
      <c r="V158" s="197"/>
      <c r="W158" s="197"/>
      <c r="X158" s="197"/>
      <c r="Y158" s="197"/>
      <c r="Z158" s="197"/>
      <c r="AA158" s="197"/>
      <c r="AB158" s="197"/>
      <c r="AC158" s="197"/>
      <c r="AD158" s="197"/>
      <c r="AE158" s="197"/>
      <c r="AF158" s="197"/>
      <c r="AG158" s="197"/>
      <c r="AH158" s="197"/>
      <c r="AI158" s="197"/>
      <c r="AJ158" s="197"/>
      <c r="AK158" s="197"/>
      <c r="AL158" s="197"/>
      <c r="AM158" s="197"/>
      <c r="AN158" s="197"/>
      <c r="AO158" s="197"/>
      <c r="AP158" s="197"/>
      <c r="AQ158" s="197"/>
      <c r="AR158" s="197"/>
      <c r="AS158" s="197"/>
      <c r="AT158" s="197"/>
      <c r="AU158" s="197"/>
      <c r="AV158" s="197"/>
      <c r="AW158" s="197"/>
      <c r="AX158" s="197"/>
      <c r="AY158" s="197"/>
      <c r="AZ158" s="197"/>
      <c r="BA158" s="197"/>
      <c r="BB158" s="197"/>
      <c r="BC158" s="197"/>
      <c r="BD158" s="197"/>
      <c r="BE158" s="197"/>
      <c r="BF158" s="197"/>
      <c r="BG158" s="197"/>
      <c r="BH158" s="197"/>
      <c r="BI158" s="197"/>
      <c r="BJ158" s="197"/>
      <c r="BK158" s="197"/>
      <c r="BL158" s="197"/>
      <c r="BM158" s="197"/>
      <c r="BN158" s="197"/>
    </row>
    <row r="159" spans="1:66" s="241" customFormat="1" ht="24" x14ac:dyDescent="0.3">
      <c r="A159" s="197"/>
      <c r="J159" s="197"/>
      <c r="K159" s="197"/>
      <c r="L159" s="197"/>
      <c r="M159" s="197"/>
      <c r="N159" s="197"/>
      <c r="O159" s="197"/>
      <c r="P159" s="197"/>
      <c r="Q159" s="197"/>
      <c r="R159" s="197"/>
      <c r="S159" s="197"/>
      <c r="T159" s="197"/>
      <c r="U159" s="197"/>
      <c r="V159" s="197"/>
      <c r="W159" s="197"/>
      <c r="X159" s="197"/>
      <c r="Y159" s="197"/>
      <c r="Z159" s="197"/>
      <c r="AA159" s="197"/>
      <c r="AB159" s="197"/>
      <c r="AC159" s="197"/>
      <c r="AD159" s="197"/>
      <c r="AE159" s="197"/>
      <c r="AF159" s="197"/>
      <c r="AG159" s="197"/>
      <c r="AH159" s="197"/>
      <c r="AI159" s="197"/>
      <c r="AJ159" s="197"/>
      <c r="AK159" s="197"/>
      <c r="AL159" s="197"/>
      <c r="AM159" s="197"/>
      <c r="AN159" s="197"/>
      <c r="AO159" s="197"/>
      <c r="AP159" s="197"/>
      <c r="AQ159" s="197"/>
      <c r="AR159" s="197"/>
      <c r="AS159" s="197"/>
      <c r="AT159" s="197"/>
      <c r="AU159" s="197"/>
      <c r="AV159" s="197"/>
      <c r="AW159" s="197"/>
      <c r="AX159" s="197"/>
      <c r="AY159" s="197"/>
      <c r="AZ159" s="197"/>
      <c r="BA159" s="197"/>
      <c r="BB159" s="197"/>
      <c r="BC159" s="197"/>
      <c r="BD159" s="197"/>
      <c r="BE159" s="197"/>
      <c r="BF159" s="197"/>
      <c r="BG159" s="197"/>
      <c r="BH159" s="197"/>
      <c r="BI159" s="197"/>
      <c r="BJ159" s="197"/>
      <c r="BK159" s="197"/>
      <c r="BL159" s="197"/>
      <c r="BM159" s="197"/>
      <c r="BN159" s="197"/>
    </row>
    <row r="160" spans="1:66" s="241" customFormat="1" ht="24" x14ac:dyDescent="0.3">
      <c r="A160" s="193"/>
      <c r="J160" s="196"/>
      <c r="K160" s="196"/>
      <c r="L160" s="196"/>
      <c r="M160" s="196"/>
      <c r="N160" s="196"/>
      <c r="O160" s="193"/>
      <c r="P160" s="196"/>
      <c r="Q160" s="196"/>
      <c r="R160" s="197"/>
      <c r="S160" s="197"/>
      <c r="T160" s="197"/>
      <c r="U160" s="197"/>
      <c r="V160" s="197"/>
      <c r="W160" s="197"/>
      <c r="X160" s="197"/>
      <c r="Y160" s="197"/>
      <c r="Z160" s="197"/>
      <c r="AA160" s="197"/>
      <c r="AB160" s="197"/>
      <c r="AC160" s="197"/>
      <c r="AD160" s="197"/>
      <c r="AE160" s="197"/>
      <c r="AF160" s="197"/>
      <c r="AG160" s="197"/>
      <c r="AH160" s="197"/>
      <c r="AI160" s="197"/>
      <c r="AJ160" s="197"/>
      <c r="AK160" s="197"/>
      <c r="AL160" s="197"/>
      <c r="AM160" s="197"/>
      <c r="AN160" s="196"/>
      <c r="AO160" s="196"/>
      <c r="AP160" s="196"/>
      <c r="AQ160" s="196"/>
      <c r="AR160" s="196"/>
      <c r="AS160" s="193"/>
      <c r="AT160" s="193"/>
      <c r="AU160" s="254"/>
      <c r="AV160" s="193"/>
      <c r="AW160" s="196"/>
      <c r="AX160" s="196"/>
      <c r="AY160" s="196"/>
      <c r="AZ160" s="197"/>
      <c r="BA160" s="197"/>
      <c r="BB160" s="197"/>
      <c r="BC160" s="197"/>
      <c r="BD160" s="197"/>
      <c r="BE160" s="197"/>
      <c r="BF160" s="197"/>
      <c r="BG160" s="197"/>
      <c r="BH160" s="197"/>
      <c r="BI160" s="197"/>
      <c r="BJ160" s="197"/>
      <c r="BK160" s="197"/>
      <c r="BL160" s="197"/>
      <c r="BM160" s="197"/>
      <c r="BN160" s="197"/>
    </row>
    <row r="161" spans="1:66" s="241" customFormat="1" ht="24" x14ac:dyDescent="0.3">
      <c r="A161" s="197"/>
      <c r="J161" s="197"/>
      <c r="K161" s="197"/>
      <c r="L161" s="197"/>
      <c r="M161" s="197"/>
      <c r="N161" s="197"/>
      <c r="O161" s="197"/>
      <c r="P161" s="197"/>
      <c r="Q161" s="197"/>
      <c r="R161" s="197"/>
      <c r="S161" s="197"/>
      <c r="T161" s="197"/>
      <c r="U161" s="197"/>
      <c r="V161" s="197"/>
      <c r="W161" s="197"/>
      <c r="X161" s="197"/>
      <c r="Y161" s="197"/>
      <c r="Z161" s="197"/>
      <c r="AA161" s="197"/>
      <c r="AB161" s="197"/>
      <c r="AC161" s="197"/>
      <c r="AD161" s="197"/>
      <c r="AE161" s="197"/>
      <c r="AF161" s="197"/>
      <c r="AG161" s="197"/>
      <c r="AH161" s="197"/>
      <c r="AI161" s="197"/>
      <c r="AJ161" s="197"/>
      <c r="AK161" s="197"/>
      <c r="AL161" s="197"/>
      <c r="AM161" s="197"/>
      <c r="AN161" s="197"/>
      <c r="AO161" s="197"/>
      <c r="AP161" s="197"/>
      <c r="AQ161" s="197"/>
      <c r="AR161" s="197"/>
      <c r="AS161" s="197"/>
      <c r="AT161" s="197"/>
      <c r="AU161" s="197"/>
      <c r="AV161" s="197"/>
      <c r="AW161" s="197"/>
      <c r="AX161" s="197"/>
      <c r="AY161" s="197"/>
      <c r="AZ161" s="197"/>
      <c r="BA161" s="197"/>
      <c r="BB161" s="197"/>
      <c r="BC161" s="197"/>
      <c r="BD161" s="197"/>
      <c r="BE161" s="197"/>
      <c r="BF161" s="197"/>
      <c r="BG161" s="197"/>
      <c r="BH161" s="197"/>
      <c r="BI161" s="197"/>
      <c r="BJ161" s="197"/>
      <c r="BK161" s="197"/>
      <c r="BL161" s="197"/>
      <c r="BM161" s="197"/>
      <c r="BN161" s="197"/>
    </row>
    <row r="162" spans="1:66" s="241" customFormat="1" ht="24" x14ac:dyDescent="0.3">
      <c r="A162" s="197"/>
      <c r="J162" s="197"/>
      <c r="K162" s="197"/>
      <c r="L162" s="197"/>
      <c r="M162" s="197"/>
      <c r="N162" s="197"/>
      <c r="O162" s="197"/>
      <c r="P162" s="197"/>
      <c r="Q162" s="197"/>
      <c r="R162" s="197"/>
      <c r="S162" s="197"/>
      <c r="T162" s="197"/>
      <c r="U162" s="197"/>
      <c r="V162" s="197"/>
      <c r="W162" s="197"/>
      <c r="X162" s="197"/>
      <c r="Y162" s="197"/>
      <c r="Z162" s="197"/>
      <c r="AA162" s="197"/>
      <c r="AB162" s="197"/>
      <c r="AC162" s="197"/>
      <c r="AD162" s="197"/>
      <c r="AE162" s="197"/>
      <c r="AF162" s="197"/>
      <c r="AG162" s="197"/>
      <c r="AH162" s="197"/>
      <c r="AI162" s="197"/>
      <c r="AJ162" s="197"/>
      <c r="AK162" s="197"/>
      <c r="AL162" s="197"/>
      <c r="AM162" s="197"/>
      <c r="AN162" s="197"/>
      <c r="AO162" s="197"/>
      <c r="AP162" s="197"/>
      <c r="AQ162" s="197"/>
      <c r="AR162" s="197"/>
      <c r="AS162" s="197"/>
      <c r="AT162" s="197"/>
      <c r="AU162" s="197"/>
      <c r="AV162" s="197"/>
      <c r="AW162" s="197"/>
      <c r="AX162" s="197"/>
      <c r="AY162" s="197"/>
      <c r="AZ162" s="197"/>
      <c r="BA162" s="197"/>
      <c r="BB162" s="197"/>
      <c r="BC162" s="197"/>
      <c r="BD162" s="197"/>
      <c r="BE162" s="197"/>
      <c r="BF162" s="197"/>
      <c r="BG162" s="197"/>
      <c r="BH162" s="197"/>
      <c r="BI162" s="197"/>
      <c r="BJ162" s="197"/>
      <c r="BK162" s="197"/>
      <c r="BL162" s="197"/>
      <c r="BM162" s="197"/>
      <c r="BN162" s="197"/>
    </row>
    <row r="163" spans="1:66" s="241" customFormat="1" x14ac:dyDescent="0.25"/>
    <row r="164" spans="1:66" s="241" customFormat="1" x14ac:dyDescent="0.25"/>
    <row r="165" spans="1:66" s="241" customFormat="1" x14ac:dyDescent="0.25"/>
    <row r="166" spans="1:66" s="241" customFormat="1" x14ac:dyDescent="0.25"/>
    <row r="167" spans="1:66" s="241" customFormat="1" x14ac:dyDescent="0.25"/>
    <row r="168" spans="1:66" s="241" customFormat="1" x14ac:dyDescent="0.25"/>
    <row r="169" spans="1:66" s="241" customFormat="1" x14ac:dyDescent="0.25"/>
    <row r="170" spans="1:66" s="241" customFormat="1" x14ac:dyDescent="0.25"/>
    <row r="171" spans="1:66" s="241" customFormat="1" x14ac:dyDescent="0.25"/>
    <row r="172" spans="1:66" s="241" customFormat="1" x14ac:dyDescent="0.25"/>
    <row r="173" spans="1:66" s="241" customFormat="1" x14ac:dyDescent="0.25"/>
    <row r="174" spans="1:66" s="241" customFormat="1" x14ac:dyDescent="0.25"/>
    <row r="175" spans="1:66" s="241" customFormat="1" x14ac:dyDescent="0.25"/>
    <row r="176" spans="1:66" s="241" customFormat="1" x14ac:dyDescent="0.25"/>
    <row r="177" s="241" customFormat="1" x14ac:dyDescent="0.25"/>
    <row r="178" s="241" customFormat="1" x14ac:dyDescent="0.25"/>
    <row r="179" s="241" customFormat="1" x14ac:dyDescent="0.25"/>
    <row r="180" s="241" customFormat="1" x14ac:dyDescent="0.25"/>
    <row r="181" s="241" customFormat="1" x14ac:dyDescent="0.25"/>
    <row r="182" s="241" customFormat="1" x14ac:dyDescent="0.25"/>
    <row r="183" s="241" customFormat="1" x14ac:dyDescent="0.25"/>
    <row r="184" s="241" customFormat="1" x14ac:dyDescent="0.25"/>
    <row r="185" s="241" customFormat="1" x14ac:dyDescent="0.25"/>
    <row r="186" s="241" customFormat="1" x14ac:dyDescent="0.25"/>
    <row r="187" s="241" customFormat="1" x14ac:dyDescent="0.25"/>
    <row r="188" s="241" customFormat="1" x14ac:dyDescent="0.25"/>
    <row r="189" s="241" customFormat="1" x14ac:dyDescent="0.25"/>
    <row r="190" s="241" customFormat="1" x14ac:dyDescent="0.25"/>
    <row r="191" s="241" customFormat="1" x14ac:dyDescent="0.25"/>
    <row r="192" s="241" customFormat="1" x14ac:dyDescent="0.25"/>
    <row r="193" s="241" customFormat="1" x14ac:dyDescent="0.25"/>
    <row r="194" s="241" customFormat="1" x14ac:dyDescent="0.25"/>
    <row r="195" s="241" customFormat="1" x14ac:dyDescent="0.25"/>
    <row r="196" s="241" customFormat="1" x14ac:dyDescent="0.25"/>
    <row r="197" s="241" customFormat="1" x14ac:dyDescent="0.25"/>
    <row r="198" s="241" customFormat="1" x14ac:dyDescent="0.25"/>
    <row r="199" s="241" customFormat="1" x14ac:dyDescent="0.25"/>
    <row r="200" s="241" customFormat="1" x14ac:dyDescent="0.25"/>
    <row r="201" s="241" customFormat="1" x14ac:dyDescent="0.25"/>
    <row r="202" s="241" customFormat="1" x14ac:dyDescent="0.25"/>
    <row r="203" s="241" customFormat="1" x14ac:dyDescent="0.25"/>
    <row r="204" s="241" customFormat="1" x14ac:dyDescent="0.25"/>
    <row r="205" s="241" customFormat="1" x14ac:dyDescent="0.25"/>
    <row r="206" s="241" customFormat="1" x14ac:dyDescent="0.25"/>
    <row r="207" s="241" customFormat="1" x14ac:dyDescent="0.25"/>
    <row r="208" s="241" customFormat="1" x14ac:dyDescent="0.25"/>
    <row r="209" s="241" customFormat="1" x14ac:dyDescent="0.25"/>
    <row r="210" s="241" customFormat="1" x14ac:dyDescent="0.25"/>
    <row r="211" s="241" customFormat="1" x14ac:dyDescent="0.25"/>
    <row r="212" s="241" customFormat="1" x14ac:dyDescent="0.25"/>
    <row r="213" s="241" customFormat="1" x14ac:dyDescent="0.25"/>
    <row r="214" s="241" customFormat="1" x14ac:dyDescent="0.25"/>
    <row r="215" s="241" customFormat="1" x14ac:dyDescent="0.25"/>
    <row r="216" s="241" customFormat="1" x14ac:dyDescent="0.25"/>
    <row r="217" s="241" customFormat="1" x14ac:dyDescent="0.25"/>
    <row r="218" s="241" customFormat="1" x14ac:dyDescent="0.25"/>
    <row r="219" s="241" customFormat="1" x14ac:dyDescent="0.25"/>
    <row r="220" s="241" customFormat="1" x14ac:dyDescent="0.25"/>
    <row r="221" s="241" customFormat="1" x14ac:dyDescent="0.25"/>
    <row r="222" s="241" customFormat="1" x14ac:dyDescent="0.25"/>
    <row r="223" s="241" customFormat="1" x14ac:dyDescent="0.25"/>
    <row r="224" s="241" customFormat="1" x14ac:dyDescent="0.25"/>
    <row r="225" s="241" customFormat="1" x14ac:dyDescent="0.25"/>
    <row r="226" s="241" customFormat="1" x14ac:dyDescent="0.25"/>
    <row r="227" s="241" customFormat="1" x14ac:dyDescent="0.25"/>
    <row r="228" s="241" customFormat="1" x14ac:dyDescent="0.25"/>
    <row r="229" s="241" customFormat="1" x14ac:dyDescent="0.25"/>
    <row r="230" s="241" customFormat="1" x14ac:dyDescent="0.25"/>
    <row r="231" s="241" customFormat="1" x14ac:dyDescent="0.25"/>
    <row r="232" s="241" customFormat="1" x14ac:dyDescent="0.25"/>
    <row r="233" s="241" customFormat="1" x14ac:dyDescent="0.25"/>
    <row r="234" s="241" customFormat="1" x14ac:dyDescent="0.25"/>
    <row r="235" s="241" customFormat="1" x14ac:dyDescent="0.25"/>
    <row r="236" s="241" customFormat="1" x14ac:dyDescent="0.25"/>
    <row r="237" s="241" customFormat="1" x14ac:dyDescent="0.25"/>
    <row r="238" s="241" customFormat="1" x14ac:dyDescent="0.25"/>
    <row r="239" s="241" customFormat="1" x14ac:dyDescent="0.25"/>
    <row r="240" s="241" customFormat="1" x14ac:dyDescent="0.25"/>
    <row r="241" s="241" customFormat="1" x14ac:dyDescent="0.25"/>
    <row r="242" s="241" customFormat="1" x14ac:dyDescent="0.25"/>
    <row r="243" s="241" customFormat="1" x14ac:dyDescent="0.25"/>
    <row r="244" s="241" customFormat="1" x14ac:dyDescent="0.25"/>
    <row r="245" s="241" customFormat="1" x14ac:dyDescent="0.25"/>
    <row r="246" s="241" customFormat="1" x14ac:dyDescent="0.25"/>
    <row r="247" s="241" customFormat="1" x14ac:dyDescent="0.25"/>
    <row r="248" s="241" customFormat="1" x14ac:dyDescent="0.25"/>
    <row r="249" s="241" customFormat="1" x14ac:dyDescent="0.25"/>
    <row r="250" s="241" customFormat="1" x14ac:dyDescent="0.25"/>
    <row r="251" s="241" customFormat="1" x14ac:dyDescent="0.25"/>
    <row r="252" s="241" customFormat="1" x14ac:dyDescent="0.25"/>
    <row r="253" s="241" customFormat="1" x14ac:dyDescent="0.25"/>
    <row r="254" s="241" customFormat="1" x14ac:dyDescent="0.25"/>
    <row r="255" s="241" customFormat="1" x14ac:dyDescent="0.25"/>
    <row r="256" s="241" customFormat="1" x14ac:dyDescent="0.25"/>
    <row r="257" s="241" customFormat="1" x14ac:dyDescent="0.25"/>
    <row r="258" s="241" customFormat="1" x14ac:dyDescent="0.25"/>
    <row r="259" s="241" customFormat="1" x14ac:dyDescent="0.25"/>
    <row r="260" s="241" customFormat="1" x14ac:dyDescent="0.25"/>
    <row r="261" s="241" customFormat="1" x14ac:dyDescent="0.25"/>
    <row r="262" s="241" customFormat="1" x14ac:dyDescent="0.25"/>
    <row r="263" s="241" customFormat="1" x14ac:dyDescent="0.25"/>
    <row r="264" s="241" customFormat="1" x14ac:dyDescent="0.25"/>
    <row r="265" s="241" customFormat="1" x14ac:dyDescent="0.25"/>
    <row r="266" s="241" customFormat="1" x14ac:dyDescent="0.25"/>
    <row r="267" s="241" customFormat="1" x14ac:dyDescent="0.25"/>
    <row r="268" s="241" customFormat="1" x14ac:dyDescent="0.25"/>
    <row r="269" s="241" customFormat="1" x14ac:dyDescent="0.25"/>
    <row r="270" s="241" customFormat="1" x14ac:dyDescent="0.25"/>
    <row r="271" s="241" customFormat="1" x14ac:dyDescent="0.25"/>
    <row r="272" s="241" customFormat="1" x14ac:dyDescent="0.25"/>
    <row r="273" s="241" customFormat="1" x14ac:dyDescent="0.25"/>
    <row r="274" s="241" customFormat="1" x14ac:dyDescent="0.25"/>
    <row r="275" s="241" customFormat="1" x14ac:dyDescent="0.25"/>
    <row r="276" s="241" customFormat="1" x14ac:dyDescent="0.25"/>
    <row r="277" s="241" customFormat="1" x14ac:dyDescent="0.25"/>
    <row r="278" s="241" customFormat="1" x14ac:dyDescent="0.25"/>
    <row r="279" s="241" customFormat="1" x14ac:dyDescent="0.25"/>
    <row r="280" s="241" customFormat="1" x14ac:dyDescent="0.25"/>
    <row r="281" s="241" customFormat="1" x14ac:dyDescent="0.25"/>
    <row r="282" s="241" customFormat="1" x14ac:dyDescent="0.25"/>
    <row r="283" s="241" customFormat="1" x14ac:dyDescent="0.25"/>
    <row r="284" s="241" customFormat="1" x14ac:dyDescent="0.25"/>
    <row r="285" s="241" customFormat="1" x14ac:dyDescent="0.25"/>
    <row r="286" s="241" customFormat="1" x14ac:dyDescent="0.25"/>
  </sheetData>
  <mergeCells count="1">
    <mergeCell ref="E80:H80"/>
  </mergeCells>
  <dataValidations count="1">
    <dataValidation type="custom" allowBlank="1" showInputMessage="1" showErrorMessage="1" sqref="B1:B2">
      <formula1>-1</formula1>
    </dataValidation>
  </dataValidation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Q106"/>
  <sheetViews>
    <sheetView showGridLines="0" workbookViewId="0">
      <selection activeCell="J30" sqref="J30"/>
    </sheetView>
  </sheetViews>
  <sheetFormatPr baseColWidth="10" defaultColWidth="8.83203125" defaultRowHeight="14" outlineLevelCol="1" x14ac:dyDescent="0.2"/>
  <cols>
    <col min="1" max="1" width="43" style="563" customWidth="1"/>
    <col min="2" max="10" width="9.1640625" style="563" customWidth="1" outlineLevel="1"/>
    <col min="11" max="11" width="9.1640625" style="563" customWidth="1"/>
    <col min="12" max="15" width="9.1640625" style="563" customWidth="1" outlineLevel="1"/>
    <col min="16" max="16" width="9.1640625" style="563" customWidth="1"/>
    <col min="17" max="20" width="9.1640625" style="563" customWidth="1" outlineLevel="1"/>
    <col min="21" max="21" width="9.1640625" style="563" customWidth="1"/>
    <col min="22" max="25" width="9.1640625" style="563" customWidth="1" outlineLevel="1"/>
    <col min="26" max="26" width="9.1640625" style="563" customWidth="1"/>
    <col min="27" max="30" width="9.1640625" style="563" customWidth="1" outlineLevel="1"/>
    <col min="31" max="34" width="9.1640625" style="563" customWidth="1"/>
    <col min="35" max="35" width="7.5" style="563" bestFit="1" customWidth="1"/>
    <col min="36" max="95" width="8.83203125" style="264"/>
    <col min="96" max="16384" width="8.83203125" style="563"/>
  </cols>
  <sheetData>
    <row r="1" spans="1:95" s="264" customFormat="1" ht="16" x14ac:dyDescent="0.2">
      <c r="A1" s="552" t="s">
        <v>184</v>
      </c>
      <c r="B1" s="4"/>
      <c r="C1" s="4"/>
      <c r="D1" s="4"/>
      <c r="E1" s="4"/>
      <c r="F1" s="565"/>
      <c r="G1" s="566"/>
      <c r="H1" s="566"/>
      <c r="I1" s="566"/>
      <c r="J1" s="566"/>
      <c r="K1" s="566"/>
      <c r="L1" s="566"/>
      <c r="M1" s="566"/>
      <c r="N1" s="566"/>
      <c r="O1" s="566"/>
      <c r="P1" s="566"/>
      <c r="Q1" s="566"/>
      <c r="R1" s="566"/>
      <c r="S1" s="566"/>
      <c r="T1" s="566"/>
      <c r="U1" s="566"/>
      <c r="V1" s="566"/>
      <c r="W1" s="566"/>
      <c r="X1" s="566"/>
      <c r="Y1" s="566"/>
      <c r="Z1" s="566"/>
      <c r="AA1" s="566"/>
      <c r="AB1" s="566"/>
      <c r="AC1" s="566"/>
      <c r="AD1" s="566"/>
      <c r="AE1" s="566"/>
      <c r="AF1" s="566"/>
      <c r="AG1" s="566"/>
      <c r="AH1" s="566"/>
      <c r="AI1" s="566"/>
    </row>
    <row r="2" spans="1:95" s="264" customFormat="1" x14ac:dyDescent="0.2">
      <c r="A2" s="567"/>
      <c r="B2" s="4"/>
      <c r="C2" s="4"/>
      <c r="D2" s="4"/>
      <c r="E2" s="4"/>
      <c r="F2" s="568"/>
      <c r="G2" s="569"/>
      <c r="H2" s="569"/>
      <c r="I2" s="570"/>
      <c r="J2" s="569"/>
      <c r="K2" s="569"/>
      <c r="L2" s="569"/>
      <c r="M2" s="569"/>
      <c r="N2" s="569"/>
      <c r="O2" s="569"/>
      <c r="P2" s="569"/>
      <c r="Q2" s="569"/>
      <c r="R2" s="569"/>
      <c r="S2" s="569"/>
      <c r="T2" s="569"/>
      <c r="U2" s="571"/>
      <c r="V2" s="149" t="s">
        <v>160</v>
      </c>
      <c r="W2" s="569"/>
      <c r="X2" s="569"/>
      <c r="Y2" s="569"/>
      <c r="Z2" s="571"/>
      <c r="AA2" s="569"/>
      <c r="AB2" s="569"/>
      <c r="AC2" s="569"/>
      <c r="AD2" s="569"/>
      <c r="AE2" s="571"/>
      <c r="AF2" s="571"/>
      <c r="AG2" s="571"/>
      <c r="AH2" s="571"/>
      <c r="AI2" s="571"/>
    </row>
    <row r="3" spans="1:95" s="264" customFormat="1" ht="15" thickBot="1" x14ac:dyDescent="0.25">
      <c r="A3" s="5" t="s">
        <v>185</v>
      </c>
      <c r="B3" s="262"/>
      <c r="C3" s="262"/>
      <c r="D3" s="9"/>
      <c r="E3" s="9"/>
      <c r="H3" s="572"/>
      <c r="I3" s="572"/>
      <c r="J3" s="572"/>
      <c r="K3" s="572"/>
      <c r="L3" s="424"/>
      <c r="M3" s="572"/>
      <c r="N3" s="572"/>
      <c r="O3" s="572"/>
      <c r="P3" s="572"/>
      <c r="Q3" s="572"/>
      <c r="R3" s="572"/>
      <c r="S3" s="572"/>
      <c r="T3" s="572"/>
      <c r="U3" s="573"/>
      <c r="V3" s="573"/>
      <c r="W3" s="573"/>
      <c r="X3" s="573"/>
      <c r="Y3" s="573"/>
      <c r="Z3" s="574"/>
      <c r="AA3" s="574"/>
      <c r="AB3" s="574"/>
      <c r="AC3" s="574"/>
      <c r="AD3" s="574"/>
      <c r="AE3" s="574"/>
      <c r="AF3" s="574"/>
      <c r="AG3" s="574"/>
      <c r="AH3" s="574"/>
      <c r="AI3" s="574"/>
    </row>
    <row r="4" spans="1:95" s="264" customFormat="1" ht="15" hidden="1" thickBot="1" x14ac:dyDescent="0.25">
      <c r="A4" s="575" t="s">
        <v>186</v>
      </c>
      <c r="B4" s="263"/>
      <c r="C4" s="263"/>
      <c r="D4" s="263"/>
      <c r="E4" s="263"/>
      <c r="H4" s="265"/>
      <c r="I4" s="265"/>
      <c r="J4" s="265"/>
      <c r="K4" s="265"/>
      <c r="M4" s="265"/>
      <c r="N4" s="265"/>
      <c r="O4" s="265"/>
      <c r="P4" s="265"/>
      <c r="Q4" s="265"/>
      <c r="R4" s="265"/>
      <c r="S4" s="265"/>
      <c r="T4" s="265"/>
    </row>
    <row r="5" spans="1:95" ht="15" hidden="1" thickBot="1" x14ac:dyDescent="0.25">
      <c r="A5" s="427"/>
      <c r="B5" s="428" t="e">
        <f>#REF!</f>
        <v>#REF!</v>
      </c>
      <c r="C5" s="428"/>
      <c r="D5" s="428"/>
      <c r="E5" s="429"/>
      <c r="F5" s="11" t="e">
        <f>#REF!</f>
        <v>#REF!</v>
      </c>
      <c r="G5" s="428" t="e">
        <f>#REF!</f>
        <v>#REF!</v>
      </c>
      <c r="H5" s="428"/>
      <c r="I5" s="428"/>
      <c r="J5" s="429"/>
      <c r="K5" s="11" t="e">
        <f>#REF!</f>
        <v>#REF!</v>
      </c>
      <c r="L5" s="428" t="e">
        <f>#REF!</f>
        <v>#REF!</v>
      </c>
      <c r="M5" s="428"/>
      <c r="N5" s="428"/>
      <c r="O5" s="429"/>
      <c r="P5" s="11" t="e">
        <f>#REF!</f>
        <v>#REF!</v>
      </c>
      <c r="Q5" s="428" t="e">
        <f>#REF!</f>
        <v>#REF!</v>
      </c>
      <c r="R5" s="428"/>
      <c r="S5" s="428"/>
      <c r="T5" s="429"/>
      <c r="U5" s="11" t="e">
        <f>#REF!</f>
        <v>#REF!</v>
      </c>
      <c r="V5" s="428" t="e">
        <f>#REF!</f>
        <v>#REF!</v>
      </c>
      <c r="W5" s="428"/>
      <c r="X5" s="428"/>
      <c r="Y5" s="429"/>
      <c r="Z5" s="11" t="s">
        <v>5</v>
      </c>
      <c r="AA5" s="428" t="e">
        <f>#REF!</f>
        <v>#REF!</v>
      </c>
      <c r="AB5" s="428"/>
      <c r="AC5" s="428"/>
      <c r="AD5" s="429"/>
      <c r="AE5" s="11" t="s">
        <v>187</v>
      </c>
      <c r="AF5" s="11" t="s">
        <v>6</v>
      </c>
      <c r="AG5" s="11" t="e">
        <f>#REF!</f>
        <v>#REF!</v>
      </c>
      <c r="AH5" s="11" t="e">
        <f>#REF!</f>
        <v>#REF!</v>
      </c>
      <c r="AI5" s="11" t="e">
        <f>#REF!</f>
        <v>#REF!</v>
      </c>
    </row>
    <row r="6" spans="1:95" ht="15" thickBot="1" x14ac:dyDescent="0.25">
      <c r="A6" s="133"/>
      <c r="B6" s="576" t="s">
        <v>7</v>
      </c>
      <c r="C6" s="576" t="s">
        <v>8</v>
      </c>
      <c r="D6" s="576" t="s">
        <v>9</v>
      </c>
      <c r="E6" s="576" t="s">
        <v>10</v>
      </c>
      <c r="F6" s="577">
        <v>2011</v>
      </c>
      <c r="G6" s="576" t="s">
        <v>11</v>
      </c>
      <c r="H6" s="576" t="s">
        <v>12</v>
      </c>
      <c r="I6" s="576" t="s">
        <v>13</v>
      </c>
      <c r="J6" s="576" t="s">
        <v>14</v>
      </c>
      <c r="K6" s="577">
        <v>2012</v>
      </c>
      <c r="L6" s="576" t="s">
        <v>15</v>
      </c>
      <c r="M6" s="576" t="s">
        <v>16</v>
      </c>
      <c r="N6" s="576" t="s">
        <v>17</v>
      </c>
      <c r="O6" s="576" t="s">
        <v>18</v>
      </c>
      <c r="P6" s="577">
        <v>2013</v>
      </c>
      <c r="Q6" s="576" t="s">
        <v>19</v>
      </c>
      <c r="R6" s="576" t="s">
        <v>20</v>
      </c>
      <c r="S6" s="576" t="s">
        <v>21</v>
      </c>
      <c r="T6" s="576" t="s">
        <v>22</v>
      </c>
      <c r="U6" s="577">
        <v>2014</v>
      </c>
      <c r="V6" s="576" t="s">
        <v>23</v>
      </c>
      <c r="W6" s="576" t="s">
        <v>24</v>
      </c>
      <c r="X6" s="576" t="s">
        <v>25</v>
      </c>
      <c r="Y6" s="576" t="s">
        <v>26</v>
      </c>
      <c r="Z6" s="577">
        <v>2015</v>
      </c>
      <c r="AA6" s="576" t="s">
        <v>27</v>
      </c>
      <c r="AB6" s="576" t="s">
        <v>28</v>
      </c>
      <c r="AC6" s="576" t="s">
        <v>29</v>
      </c>
      <c r="AD6" s="576" t="s">
        <v>30</v>
      </c>
      <c r="AE6" s="577" t="s">
        <v>31</v>
      </c>
      <c r="AF6" s="577" t="s">
        <v>32</v>
      </c>
      <c r="AG6" s="577" t="s">
        <v>33</v>
      </c>
      <c r="AH6" s="577" t="s">
        <v>34</v>
      </c>
      <c r="AI6" s="577" t="s">
        <v>35</v>
      </c>
    </row>
    <row r="7" spans="1:95" s="644" customFormat="1" x14ac:dyDescent="0.2">
      <c r="A7" s="578" t="s">
        <v>188</v>
      </c>
      <c r="B7" s="579"/>
      <c r="C7" s="579"/>
      <c r="D7" s="579"/>
      <c r="E7" s="579"/>
      <c r="F7" s="580"/>
      <c r="G7" s="579"/>
      <c r="H7" s="579"/>
      <c r="I7" s="579"/>
      <c r="J7" s="579"/>
      <c r="K7" s="580" t="s">
        <v>189</v>
      </c>
      <c r="L7" s="579"/>
      <c r="M7" s="579"/>
      <c r="N7" s="579"/>
      <c r="O7" s="579"/>
      <c r="P7" s="580"/>
      <c r="Q7" s="579"/>
      <c r="R7" s="579"/>
      <c r="S7" s="581"/>
      <c r="T7" s="579"/>
      <c r="U7" s="582"/>
      <c r="V7" s="579"/>
      <c r="W7" s="579"/>
      <c r="X7" s="579"/>
      <c r="Y7" s="579"/>
      <c r="Z7" s="583"/>
      <c r="AA7" s="579"/>
      <c r="AB7" s="579"/>
      <c r="AC7" s="579"/>
      <c r="AD7" s="579"/>
      <c r="AE7" s="583"/>
      <c r="AF7" s="583"/>
      <c r="AG7" s="583"/>
      <c r="AH7" s="583"/>
      <c r="AI7" s="583"/>
      <c r="AJ7" s="264"/>
      <c r="AK7" s="264"/>
      <c r="AL7" s="264"/>
      <c r="AM7" s="264"/>
      <c r="AN7" s="264"/>
      <c r="AO7" s="264"/>
      <c r="AP7" s="264"/>
      <c r="AQ7" s="264"/>
      <c r="AR7" s="264"/>
      <c r="AS7" s="264"/>
      <c r="AT7" s="264"/>
      <c r="AU7" s="264"/>
      <c r="AV7" s="264"/>
      <c r="AW7" s="264"/>
      <c r="AX7" s="264"/>
      <c r="AY7" s="264"/>
      <c r="AZ7" s="264"/>
      <c r="BA7" s="264"/>
      <c r="BB7" s="264"/>
      <c r="BC7" s="264"/>
      <c r="BD7" s="264"/>
      <c r="BE7" s="264"/>
      <c r="BF7" s="264"/>
      <c r="BG7" s="264"/>
      <c r="BH7" s="264"/>
      <c r="BI7" s="264"/>
      <c r="BJ7" s="264"/>
      <c r="BK7" s="264"/>
      <c r="BL7" s="264"/>
      <c r="BM7" s="264"/>
      <c r="BN7" s="264"/>
      <c r="BO7" s="264"/>
      <c r="BP7" s="264"/>
      <c r="BQ7" s="264"/>
      <c r="BR7" s="264"/>
      <c r="BS7" s="264"/>
      <c r="BT7" s="264"/>
      <c r="BU7" s="264"/>
      <c r="BV7" s="264"/>
      <c r="BW7" s="264"/>
      <c r="BX7" s="264"/>
      <c r="BY7" s="264"/>
      <c r="BZ7" s="264"/>
      <c r="CA7" s="264"/>
      <c r="CB7" s="264"/>
      <c r="CC7" s="264"/>
      <c r="CD7" s="264"/>
      <c r="CE7" s="264"/>
      <c r="CF7" s="264"/>
      <c r="CG7" s="264"/>
      <c r="CH7" s="264"/>
      <c r="CI7" s="264"/>
      <c r="CJ7" s="264"/>
      <c r="CK7" s="264"/>
      <c r="CL7" s="264"/>
      <c r="CM7" s="264"/>
      <c r="CN7" s="264"/>
      <c r="CO7" s="264"/>
      <c r="CP7" s="264"/>
      <c r="CQ7" s="264"/>
    </row>
    <row r="8" spans="1:95" x14ac:dyDescent="0.2">
      <c r="A8" s="584"/>
      <c r="B8" s="585"/>
      <c r="C8" s="585"/>
      <c r="D8" s="585"/>
      <c r="E8" s="585"/>
      <c r="F8" s="586"/>
      <c r="G8" s="585"/>
      <c r="H8" s="585"/>
      <c r="I8" s="585"/>
      <c r="J8" s="585"/>
      <c r="K8" s="586"/>
      <c r="L8" s="585"/>
      <c r="M8" s="585"/>
      <c r="N8" s="585"/>
      <c r="O8" s="585"/>
      <c r="P8" s="586"/>
      <c r="Q8" s="585"/>
      <c r="R8" s="585"/>
      <c r="S8" s="587"/>
      <c r="T8" s="585"/>
      <c r="U8" s="588"/>
      <c r="V8" s="585"/>
      <c r="W8" s="585"/>
      <c r="X8" s="585"/>
      <c r="Y8" s="585"/>
      <c r="Z8" s="584"/>
      <c r="AA8" s="579"/>
      <c r="AB8" s="579"/>
      <c r="AC8" s="579"/>
      <c r="AD8" s="579"/>
      <c r="AE8" s="584"/>
      <c r="AF8" s="584"/>
      <c r="AG8" s="584"/>
      <c r="AH8" s="584"/>
      <c r="AI8" s="584"/>
    </row>
    <row r="9" spans="1:95" s="645" customFormat="1" ht="16" thickBot="1" x14ac:dyDescent="0.25">
      <c r="A9" s="589" t="s">
        <v>190</v>
      </c>
      <c r="B9" s="590">
        <f t="shared" ref="B9:AI9" si="0">B13+B18</f>
        <v>4.5</v>
      </c>
      <c r="C9" s="590">
        <f t="shared" si="0"/>
        <v>7</v>
      </c>
      <c r="D9" s="590">
        <f t="shared" si="0"/>
        <v>21.5</v>
      </c>
      <c r="E9" s="590">
        <f t="shared" si="0"/>
        <v>32</v>
      </c>
      <c r="F9" s="591">
        <f t="shared" si="0"/>
        <v>65</v>
      </c>
      <c r="G9" s="592">
        <f t="shared" si="0"/>
        <v>9.8000000000000007</v>
      </c>
      <c r="H9" s="592">
        <f t="shared" si="0"/>
        <v>15.200000000000001</v>
      </c>
      <c r="I9" s="592">
        <f t="shared" si="0"/>
        <v>47</v>
      </c>
      <c r="J9" s="592">
        <f t="shared" si="0"/>
        <v>70</v>
      </c>
      <c r="K9" s="591">
        <f t="shared" si="0"/>
        <v>142</v>
      </c>
      <c r="L9" s="593">
        <f t="shared" si="0"/>
        <v>20.430000000000003</v>
      </c>
      <c r="M9" s="593">
        <f t="shared" si="0"/>
        <v>31.62</v>
      </c>
      <c r="N9" s="593">
        <f t="shared" si="0"/>
        <v>98.25</v>
      </c>
      <c r="O9" s="593">
        <f t="shared" si="0"/>
        <v>146.4</v>
      </c>
      <c r="P9" s="591">
        <f t="shared" si="0"/>
        <v>296.70000000000005</v>
      </c>
      <c r="Q9" s="593">
        <f t="shared" si="0"/>
        <v>40.665000000000006</v>
      </c>
      <c r="R9" s="593">
        <f t="shared" si="0"/>
        <v>62.85</v>
      </c>
      <c r="S9" s="593">
        <f t="shared" si="0"/>
        <v>195.91500000000002</v>
      </c>
      <c r="T9" s="593">
        <f t="shared" si="0"/>
        <v>292.02</v>
      </c>
      <c r="U9" s="591">
        <f t="shared" si="0"/>
        <v>591.45000000000005</v>
      </c>
      <c r="V9" s="593">
        <f t="shared" si="0"/>
        <v>77.078250000000011</v>
      </c>
      <c r="W9" s="593">
        <f t="shared" si="0"/>
        <v>119.0445</v>
      </c>
      <c r="X9" s="593">
        <f t="shared" si="0"/>
        <v>371.68275</v>
      </c>
      <c r="Y9" s="593">
        <f t="shared" si="0"/>
        <v>554.09699999999998</v>
      </c>
      <c r="Z9" s="591">
        <f t="shared" si="0"/>
        <v>1121.9025000000001</v>
      </c>
      <c r="AA9" s="592">
        <f t="shared" si="0"/>
        <v>138.74085000000005</v>
      </c>
      <c r="AB9" s="592">
        <f t="shared" si="0"/>
        <v>214.2801</v>
      </c>
      <c r="AC9" s="592">
        <f t="shared" si="0"/>
        <v>669.02895000000012</v>
      </c>
      <c r="AD9" s="592">
        <f t="shared" si="0"/>
        <v>997.37459999999987</v>
      </c>
      <c r="AE9" s="594">
        <f t="shared" si="0"/>
        <v>2019.4245000000001</v>
      </c>
      <c r="AF9" s="594">
        <f t="shared" si="0"/>
        <v>3439.1904749999999</v>
      </c>
      <c r="AG9" s="594">
        <f t="shared" si="0"/>
        <v>5524.2956475000001</v>
      </c>
      <c r="AH9" s="594">
        <f t="shared" si="0"/>
        <v>8341.5002343750002</v>
      </c>
      <c r="AI9" s="594">
        <f t="shared" si="0"/>
        <v>11799.225207</v>
      </c>
      <c r="AJ9" s="574"/>
      <c r="AK9" s="574"/>
      <c r="AL9" s="574"/>
      <c r="AM9" s="574"/>
      <c r="AN9" s="574"/>
      <c r="AO9" s="574"/>
      <c r="AP9" s="574"/>
      <c r="AQ9" s="574"/>
      <c r="AR9" s="574"/>
      <c r="AS9" s="574"/>
      <c r="AT9" s="574"/>
      <c r="AU9" s="574"/>
      <c r="AV9" s="574"/>
      <c r="AW9" s="574"/>
      <c r="AX9" s="574"/>
      <c r="AY9" s="574"/>
      <c r="AZ9" s="574"/>
      <c r="BA9" s="574"/>
      <c r="BB9" s="574"/>
      <c r="BC9" s="574"/>
      <c r="BD9" s="574"/>
      <c r="BE9" s="574"/>
      <c r="BF9" s="574"/>
      <c r="BG9" s="574"/>
      <c r="BH9" s="574"/>
      <c r="BI9" s="574"/>
      <c r="BJ9" s="574"/>
      <c r="BK9" s="574"/>
      <c r="BL9" s="574"/>
      <c r="BM9" s="574"/>
      <c r="BN9" s="574"/>
      <c r="BO9" s="574"/>
      <c r="BP9" s="574"/>
      <c r="BQ9" s="574"/>
      <c r="BR9" s="574"/>
      <c r="BS9" s="574"/>
      <c r="BT9" s="574"/>
      <c r="BU9" s="574"/>
      <c r="BV9" s="574"/>
      <c r="BW9" s="574"/>
      <c r="BX9" s="574"/>
      <c r="BY9" s="574"/>
      <c r="BZ9" s="574"/>
      <c r="CA9" s="574"/>
      <c r="CB9" s="574"/>
      <c r="CC9" s="574"/>
      <c r="CD9" s="574"/>
      <c r="CE9" s="574"/>
      <c r="CF9" s="574"/>
      <c r="CG9" s="574"/>
      <c r="CH9" s="574"/>
      <c r="CI9" s="574"/>
      <c r="CJ9" s="574"/>
      <c r="CK9" s="574"/>
      <c r="CL9" s="574"/>
      <c r="CM9" s="574"/>
      <c r="CN9" s="574"/>
      <c r="CO9" s="574"/>
      <c r="CP9" s="574"/>
      <c r="CQ9" s="574"/>
    </row>
    <row r="10" spans="1:95" s="555" customFormat="1" ht="15" thickTop="1" x14ac:dyDescent="0.2">
      <c r="A10" s="595" t="s">
        <v>162</v>
      </c>
      <c r="B10" s="596"/>
      <c r="C10" s="596"/>
      <c r="D10" s="596"/>
      <c r="E10" s="596"/>
      <c r="F10" s="597"/>
      <c r="G10" s="596">
        <f t="shared" ref="G10:AD10" si="1">G9/B9-1</f>
        <v>1.177777777777778</v>
      </c>
      <c r="H10" s="596">
        <f t="shared" si="1"/>
        <v>1.1714285714285717</v>
      </c>
      <c r="I10" s="596">
        <f t="shared" si="1"/>
        <v>1.1860465116279069</v>
      </c>
      <c r="J10" s="596">
        <f t="shared" si="1"/>
        <v>1.1875</v>
      </c>
      <c r="K10" s="597">
        <f t="shared" si="1"/>
        <v>1.1846153846153844</v>
      </c>
      <c r="L10" s="596">
        <f>L9/G9-1</f>
        <v>1.0846938775510204</v>
      </c>
      <c r="M10" s="596">
        <f t="shared" si="1"/>
        <v>1.0802631578947368</v>
      </c>
      <c r="N10" s="596">
        <f t="shared" si="1"/>
        <v>1.0904255319148937</v>
      </c>
      <c r="O10" s="596">
        <f t="shared" si="1"/>
        <v>1.0914285714285716</v>
      </c>
      <c r="P10" s="597">
        <f t="shared" si="1"/>
        <v>1.0894366197183101</v>
      </c>
      <c r="Q10" s="596">
        <f t="shared" si="1"/>
        <v>0.99045521292217331</v>
      </c>
      <c r="R10" s="596">
        <f t="shared" si="1"/>
        <v>0.98766603415559762</v>
      </c>
      <c r="S10" s="596">
        <f t="shared" si="1"/>
        <v>0.99404580152671773</v>
      </c>
      <c r="T10" s="596">
        <f t="shared" si="1"/>
        <v>0.99467213114754083</v>
      </c>
      <c r="U10" s="597">
        <f t="shared" si="1"/>
        <v>0.99342770475227482</v>
      </c>
      <c r="V10" s="596">
        <f t="shared" si="1"/>
        <v>0.89544448542973076</v>
      </c>
      <c r="W10" s="596">
        <f t="shared" si="1"/>
        <v>0.89410501193317415</v>
      </c>
      <c r="X10" s="596">
        <f t="shared" si="1"/>
        <v>0.89716331061940102</v>
      </c>
      <c r="Y10" s="596">
        <f t="shared" si="1"/>
        <v>0.89746250256831739</v>
      </c>
      <c r="Z10" s="597">
        <f t="shared" si="1"/>
        <v>0.89686786710626443</v>
      </c>
      <c r="AA10" s="596">
        <f t="shared" si="1"/>
        <v>0.80000000000000049</v>
      </c>
      <c r="AB10" s="596">
        <f t="shared" si="1"/>
        <v>0.8</v>
      </c>
      <c r="AC10" s="596">
        <f t="shared" si="1"/>
        <v>0.80000000000000027</v>
      </c>
      <c r="AD10" s="596">
        <f t="shared" si="1"/>
        <v>0.79999999999999982</v>
      </c>
      <c r="AE10" s="598">
        <f>AE9/Z9-1</f>
        <v>0.79999999999999982</v>
      </c>
      <c r="AF10" s="598">
        <f>AF9/AE9-1</f>
        <v>0.70305474406198387</v>
      </c>
      <c r="AG10" s="598">
        <f>AG9/AF9-1</f>
        <v>0.60627789814403932</v>
      </c>
      <c r="AH10" s="598">
        <f>AH9/AG9-1</f>
        <v>0.50996629554935491</v>
      </c>
      <c r="AI10" s="598">
        <f>AI9/AH9-1</f>
        <v>0.41452075471698113</v>
      </c>
      <c r="AJ10" s="448"/>
      <c r="AK10" s="448"/>
      <c r="AL10" s="448"/>
      <c r="AM10" s="448"/>
      <c r="AN10" s="448"/>
      <c r="AO10" s="448"/>
      <c r="AP10" s="448"/>
      <c r="AQ10" s="448"/>
      <c r="AR10" s="448"/>
      <c r="AS10" s="448"/>
      <c r="AT10" s="448"/>
      <c r="AU10" s="448"/>
      <c r="AV10" s="448"/>
      <c r="AW10" s="448"/>
      <c r="AX10" s="448"/>
      <c r="AY10" s="448"/>
      <c r="AZ10" s="448"/>
      <c r="BA10" s="448"/>
      <c r="BB10" s="448"/>
      <c r="BC10" s="448"/>
      <c r="BD10" s="448"/>
      <c r="BE10" s="448"/>
      <c r="BF10" s="448"/>
      <c r="BG10" s="448"/>
      <c r="BH10" s="448"/>
      <c r="BI10" s="448"/>
      <c r="BJ10" s="448"/>
      <c r="BK10" s="448"/>
      <c r="BL10" s="448"/>
      <c r="BM10" s="448"/>
      <c r="BN10" s="448"/>
      <c r="BO10" s="448"/>
      <c r="BP10" s="448"/>
      <c r="BQ10" s="448"/>
      <c r="BR10" s="448"/>
      <c r="BS10" s="448"/>
      <c r="BT10" s="448"/>
      <c r="BU10" s="448"/>
      <c r="BV10" s="448"/>
      <c r="BW10" s="448"/>
      <c r="BX10" s="448"/>
      <c r="BY10" s="448"/>
      <c r="BZ10" s="448"/>
      <c r="CA10" s="448"/>
      <c r="CB10" s="448"/>
      <c r="CC10" s="448"/>
      <c r="CD10" s="448"/>
      <c r="CE10" s="448"/>
      <c r="CF10" s="448"/>
      <c r="CG10" s="448"/>
      <c r="CH10" s="448"/>
      <c r="CI10" s="448"/>
      <c r="CJ10" s="448"/>
      <c r="CK10" s="448"/>
      <c r="CL10" s="448"/>
      <c r="CM10" s="448"/>
      <c r="CN10" s="448"/>
      <c r="CO10" s="448"/>
      <c r="CP10" s="448"/>
      <c r="CQ10" s="448"/>
    </row>
    <row r="11" spans="1:95" s="585" customFormat="1" x14ac:dyDescent="0.2">
      <c r="A11" s="599" t="s">
        <v>163</v>
      </c>
      <c r="B11" s="600"/>
      <c r="C11" s="600">
        <f>C9/B9-1</f>
        <v>0.55555555555555558</v>
      </c>
      <c r="D11" s="600">
        <f>D9/C9-1</f>
        <v>2.0714285714285716</v>
      </c>
      <c r="E11" s="600">
        <f>E9/D9-1</f>
        <v>0.48837209302325579</v>
      </c>
      <c r="F11" s="601"/>
      <c r="G11" s="600">
        <f>G9/E9-1</f>
        <v>-0.69374999999999998</v>
      </c>
      <c r="H11" s="600">
        <f>H9/G9-1</f>
        <v>0.55102040816326525</v>
      </c>
      <c r="I11" s="600">
        <f>I9/H9-1</f>
        <v>2.0921052631578947</v>
      </c>
      <c r="J11" s="600">
        <f>J9/I9-1</f>
        <v>0.4893617021276595</v>
      </c>
      <c r="K11" s="601"/>
      <c r="L11" s="600">
        <f>L9/J9-1</f>
        <v>-0.70814285714285707</v>
      </c>
      <c r="M11" s="600">
        <f>M9/L9-1</f>
        <v>0.54772393538913344</v>
      </c>
      <c r="N11" s="600">
        <f>N9/M9-1</f>
        <v>2.107210626185958</v>
      </c>
      <c r="O11" s="600">
        <f>O9/N9-1</f>
        <v>0.49007633587786259</v>
      </c>
      <c r="P11" s="601"/>
      <c r="Q11" s="600">
        <f>Q9/O9-1</f>
        <v>-0.72223360655737701</v>
      </c>
      <c r="R11" s="600">
        <f>R9/Q9-1</f>
        <v>0.54555514570269259</v>
      </c>
      <c r="S11" s="600">
        <f>S9/R9-1</f>
        <v>2.117183770883055</v>
      </c>
      <c r="T11" s="600">
        <f>T9/S9-1</f>
        <v>0.49054436873133733</v>
      </c>
      <c r="U11" s="601"/>
      <c r="V11" s="600">
        <f>V9/T9-1</f>
        <v>-0.73605146907746044</v>
      </c>
      <c r="W11" s="600">
        <f>W9/V9-1</f>
        <v>0.54446293215011998</v>
      </c>
      <c r="X11" s="600">
        <f>X9/W9-1</f>
        <v>2.1222169020828345</v>
      </c>
      <c r="Y11" s="600">
        <f>Y9/X9-1</f>
        <v>0.49077943488095688</v>
      </c>
      <c r="Z11" s="601"/>
      <c r="AA11" s="600">
        <f>AA9/Y9-1</f>
        <v>-0.74960909371463824</v>
      </c>
      <c r="AB11" s="600">
        <f>AB9/AA9-1</f>
        <v>0.54446293215011954</v>
      </c>
      <c r="AC11" s="600">
        <f>AC9/AB9-1</f>
        <v>2.122216902082835</v>
      </c>
      <c r="AD11" s="600">
        <f>AD9/AC9-1</f>
        <v>0.49077943488095643</v>
      </c>
      <c r="AE11" s="602"/>
      <c r="AF11" s="602"/>
      <c r="AG11" s="602"/>
      <c r="AH11" s="602"/>
      <c r="AI11" s="602"/>
      <c r="AJ11" s="418"/>
      <c r="AK11" s="418"/>
      <c r="AL11" s="418"/>
      <c r="AM11" s="418"/>
      <c r="AN11" s="418"/>
      <c r="AO11" s="418"/>
      <c r="AP11" s="418"/>
      <c r="AQ11" s="418"/>
      <c r="AR11" s="418"/>
      <c r="AS11" s="418"/>
      <c r="AT11" s="418"/>
      <c r="AU11" s="418"/>
      <c r="AV11" s="418"/>
      <c r="AW11" s="418"/>
      <c r="AX11" s="418"/>
      <c r="AY11" s="418"/>
      <c r="AZ11" s="418"/>
      <c r="BA11" s="418"/>
      <c r="BB11" s="418"/>
      <c r="BC11" s="418"/>
      <c r="BD11" s="418"/>
      <c r="BE11" s="418"/>
      <c r="BF11" s="418"/>
      <c r="BG11" s="418"/>
      <c r="BH11" s="418"/>
      <c r="BI11" s="418"/>
      <c r="BJ11" s="418"/>
      <c r="BK11" s="418"/>
      <c r="BL11" s="418"/>
      <c r="BM11" s="418"/>
      <c r="BN11" s="418"/>
      <c r="BO11" s="418"/>
      <c r="BP11" s="418"/>
      <c r="BQ11" s="418"/>
      <c r="BR11" s="418"/>
      <c r="BS11" s="418"/>
      <c r="BT11" s="418"/>
      <c r="BU11" s="418"/>
      <c r="BV11" s="418"/>
      <c r="BW11" s="418"/>
      <c r="BX11" s="418"/>
      <c r="BY11" s="418"/>
      <c r="BZ11" s="418"/>
      <c r="CA11" s="418"/>
      <c r="CB11" s="418"/>
      <c r="CC11" s="418"/>
      <c r="CD11" s="418"/>
      <c r="CE11" s="418"/>
      <c r="CF11" s="418"/>
      <c r="CG11" s="418"/>
      <c r="CH11" s="418"/>
      <c r="CI11" s="418"/>
      <c r="CJ11" s="418"/>
      <c r="CK11" s="418"/>
      <c r="CL11" s="418"/>
      <c r="CM11" s="418"/>
      <c r="CN11" s="418"/>
      <c r="CO11" s="418"/>
      <c r="CP11" s="418"/>
      <c r="CQ11" s="418"/>
    </row>
    <row r="12" spans="1:95" s="585" customFormat="1" ht="15" thickBot="1" x14ac:dyDescent="0.25">
      <c r="A12" s="603"/>
      <c r="B12" s="600"/>
      <c r="C12" s="600"/>
      <c r="D12" s="600"/>
      <c r="E12" s="600"/>
      <c r="F12" s="604"/>
      <c r="G12" s="600"/>
      <c r="H12" s="600"/>
      <c r="I12" s="600"/>
      <c r="J12" s="600"/>
      <c r="K12" s="604"/>
      <c r="L12" s="600"/>
      <c r="M12" s="600"/>
      <c r="N12" s="605"/>
      <c r="O12" s="606"/>
      <c r="P12" s="604"/>
      <c r="Q12" s="605"/>
      <c r="R12" s="600"/>
      <c r="S12" s="605"/>
      <c r="T12" s="605"/>
      <c r="U12" s="604"/>
      <c r="V12" s="605"/>
      <c r="W12" s="600"/>
      <c r="X12" s="605"/>
      <c r="Y12" s="605"/>
      <c r="Z12" s="601"/>
      <c r="AA12" s="605"/>
      <c r="AB12" s="605"/>
      <c r="AC12" s="605"/>
      <c r="AD12" s="605"/>
      <c r="AE12" s="602"/>
      <c r="AF12" s="602"/>
      <c r="AG12" s="602"/>
      <c r="AH12" s="602"/>
      <c r="AI12" s="602"/>
      <c r="AJ12" s="418"/>
      <c r="AK12" s="418"/>
      <c r="AL12" s="418"/>
      <c r="AM12" s="418"/>
      <c r="AN12" s="418"/>
      <c r="AO12" s="418"/>
      <c r="AP12" s="418"/>
      <c r="AQ12" s="418"/>
      <c r="AR12" s="418"/>
      <c r="AS12" s="418"/>
      <c r="AT12" s="418"/>
      <c r="AU12" s="418"/>
      <c r="AV12" s="418"/>
      <c r="AW12" s="418"/>
      <c r="AX12" s="418"/>
      <c r="AY12" s="418"/>
      <c r="AZ12" s="418"/>
      <c r="BA12" s="418"/>
      <c r="BB12" s="418"/>
      <c r="BC12" s="418"/>
      <c r="BD12" s="418"/>
      <c r="BE12" s="418"/>
      <c r="BF12" s="418"/>
      <c r="BG12" s="418"/>
      <c r="BH12" s="418"/>
      <c r="BI12" s="418"/>
      <c r="BJ12" s="418"/>
      <c r="BK12" s="418"/>
      <c r="BL12" s="418"/>
      <c r="BM12" s="418"/>
      <c r="BN12" s="418"/>
      <c r="BO12" s="418"/>
      <c r="BP12" s="418"/>
      <c r="BQ12" s="418"/>
      <c r="BR12" s="418"/>
      <c r="BS12" s="418"/>
      <c r="BT12" s="418"/>
      <c r="BU12" s="418"/>
      <c r="BV12" s="418"/>
      <c r="BW12" s="418"/>
      <c r="BX12" s="418"/>
      <c r="BY12" s="418"/>
      <c r="BZ12" s="418"/>
      <c r="CA12" s="418"/>
      <c r="CB12" s="418"/>
      <c r="CC12" s="418"/>
      <c r="CD12" s="418"/>
      <c r="CE12" s="418"/>
      <c r="CF12" s="418"/>
      <c r="CG12" s="418"/>
      <c r="CH12" s="418"/>
      <c r="CI12" s="418"/>
      <c r="CJ12" s="418"/>
      <c r="CK12" s="418"/>
      <c r="CL12" s="418"/>
      <c r="CM12" s="418"/>
      <c r="CN12" s="418"/>
      <c r="CO12" s="418"/>
      <c r="CP12" s="418"/>
      <c r="CQ12" s="418"/>
    </row>
    <row r="13" spans="1:95" s="646" customFormat="1" ht="15" thickBot="1" x14ac:dyDescent="0.25">
      <c r="A13" s="607" t="s">
        <v>191</v>
      </c>
      <c r="B13" s="608">
        <v>4</v>
      </c>
      <c r="C13" s="608">
        <v>6</v>
      </c>
      <c r="D13" s="608">
        <v>20</v>
      </c>
      <c r="E13" s="608">
        <v>30</v>
      </c>
      <c r="F13" s="609">
        <f>SUM(B13:E13)</f>
        <v>60</v>
      </c>
      <c r="G13" s="608">
        <v>8.8000000000000007</v>
      </c>
      <c r="H13" s="608">
        <v>13.200000000000001</v>
      </c>
      <c r="I13" s="608">
        <v>44</v>
      </c>
      <c r="J13" s="608">
        <v>66</v>
      </c>
      <c r="K13" s="609">
        <f>SUM(G13:J13)</f>
        <v>132</v>
      </c>
      <c r="L13" s="608">
        <v>18.480000000000004</v>
      </c>
      <c r="M13" s="608">
        <v>27.720000000000002</v>
      </c>
      <c r="N13" s="608">
        <v>92.4</v>
      </c>
      <c r="O13" s="608">
        <v>138.6</v>
      </c>
      <c r="P13" s="609">
        <f>SUM(L13:O13)</f>
        <v>277.20000000000005</v>
      </c>
      <c r="Q13" s="610">
        <v>36.960000000000008</v>
      </c>
      <c r="R13" s="610">
        <v>55.440000000000005</v>
      </c>
      <c r="S13" s="608">
        <f>N13*2</f>
        <v>184.8</v>
      </c>
      <c r="T13" s="610">
        <v>277.2</v>
      </c>
      <c r="U13" s="609">
        <f>SUM(Q13:T13)</f>
        <v>554.40000000000009</v>
      </c>
      <c r="V13" s="610">
        <v>70.224000000000018</v>
      </c>
      <c r="W13" s="610">
        <v>105.336</v>
      </c>
      <c r="X13" s="608">
        <f>S13*1.9</f>
        <v>351.12</v>
      </c>
      <c r="Y13" s="610">
        <v>526.67999999999995</v>
      </c>
      <c r="Z13" s="609">
        <f>SUM(V13:Y13)</f>
        <v>1053.3600000000001</v>
      </c>
      <c r="AA13" s="611">
        <f>V13*(1+AA14)</f>
        <v>126.40320000000004</v>
      </c>
      <c r="AB13" s="612">
        <f>W13*(1+AB14)</f>
        <v>189.60480000000001</v>
      </c>
      <c r="AC13" s="612">
        <f>X13*(1+AC14)</f>
        <v>632.01600000000008</v>
      </c>
      <c r="AD13" s="613">
        <f>Y13*(1+AD14)</f>
        <v>948.02399999999989</v>
      </c>
      <c r="AE13" s="614">
        <f>SUM(AA13:AD13)</f>
        <v>1896.048</v>
      </c>
      <c r="AF13" s="614">
        <f>IF(AF14="",0,AE13*(1+AF14))</f>
        <v>3223.2815999999998</v>
      </c>
      <c r="AG13" s="614">
        <f>IF(AG14="",0,AF13*(1+AG14))</f>
        <v>5157.2505600000004</v>
      </c>
      <c r="AH13" s="614">
        <f>IF(AH14="",0,AG13*(1+AH14))</f>
        <v>7735.8758400000006</v>
      </c>
      <c r="AI13" s="614">
        <f>IF(AI14="",0,AH13*(1+AI14))</f>
        <v>10830.226176</v>
      </c>
      <c r="AJ13" s="615"/>
      <c r="AK13" s="615"/>
      <c r="AL13" s="615"/>
      <c r="AM13" s="615"/>
      <c r="AN13" s="615"/>
      <c r="AO13" s="615"/>
      <c r="AP13" s="615"/>
      <c r="AQ13" s="615"/>
      <c r="AR13" s="615"/>
      <c r="AS13" s="615"/>
      <c r="AT13" s="615"/>
      <c r="AU13" s="615"/>
      <c r="AV13" s="615"/>
      <c r="AW13" s="615"/>
      <c r="AX13" s="615"/>
      <c r="AY13" s="615"/>
      <c r="AZ13" s="615"/>
      <c r="BA13" s="615"/>
      <c r="BB13" s="615"/>
      <c r="BC13" s="615"/>
      <c r="BD13" s="615"/>
      <c r="BE13" s="615"/>
      <c r="BF13" s="615"/>
      <c r="BG13" s="615"/>
      <c r="BH13" s="615"/>
      <c r="BI13" s="615"/>
      <c r="BJ13" s="615"/>
      <c r="BK13" s="615"/>
      <c r="BL13" s="615"/>
      <c r="BM13" s="615"/>
      <c r="BN13" s="615"/>
      <c r="BO13" s="615"/>
      <c r="BP13" s="615"/>
      <c r="BQ13" s="615"/>
      <c r="BR13" s="615"/>
      <c r="BS13" s="615"/>
      <c r="BT13" s="615"/>
      <c r="BU13" s="615"/>
      <c r="BV13" s="615"/>
      <c r="BW13" s="615"/>
      <c r="BX13" s="615"/>
      <c r="BY13" s="615"/>
      <c r="BZ13" s="615"/>
      <c r="CA13" s="615"/>
      <c r="CB13" s="615"/>
      <c r="CC13" s="615"/>
      <c r="CD13" s="615"/>
      <c r="CE13" s="615"/>
      <c r="CF13" s="615"/>
      <c r="CG13" s="615"/>
      <c r="CH13" s="615"/>
      <c r="CI13" s="615"/>
      <c r="CJ13" s="615"/>
      <c r="CK13" s="615"/>
      <c r="CL13" s="615"/>
      <c r="CM13" s="615"/>
      <c r="CN13" s="615"/>
      <c r="CO13" s="615"/>
      <c r="CP13" s="615"/>
      <c r="CQ13" s="615"/>
    </row>
    <row r="14" spans="1:95" s="555" customFormat="1" ht="15" thickBot="1" x14ac:dyDescent="0.25">
      <c r="A14" s="616" t="s">
        <v>162</v>
      </c>
      <c r="B14" s="617"/>
      <c r="C14" s="618"/>
      <c r="D14" s="618"/>
      <c r="E14" s="618"/>
      <c r="F14" s="597"/>
      <c r="G14" s="617">
        <f t="shared" ref="G14:Z14" si="2">G13/B13-1</f>
        <v>1.2000000000000002</v>
      </c>
      <c r="H14" s="618">
        <f t="shared" si="2"/>
        <v>1.2000000000000002</v>
      </c>
      <c r="I14" s="618">
        <f t="shared" si="2"/>
        <v>1.2000000000000002</v>
      </c>
      <c r="J14" s="618">
        <f t="shared" si="2"/>
        <v>1.2000000000000002</v>
      </c>
      <c r="K14" s="597">
        <f t="shared" si="2"/>
        <v>1.2000000000000002</v>
      </c>
      <c r="L14" s="618">
        <f t="shared" si="2"/>
        <v>1.1000000000000001</v>
      </c>
      <c r="M14" s="618">
        <f t="shared" si="2"/>
        <v>1.1000000000000001</v>
      </c>
      <c r="N14" s="619">
        <f t="shared" si="2"/>
        <v>1.1000000000000001</v>
      </c>
      <c r="O14" s="619">
        <f t="shared" si="2"/>
        <v>1.1000000000000001</v>
      </c>
      <c r="P14" s="597">
        <f t="shared" si="2"/>
        <v>1.1000000000000005</v>
      </c>
      <c r="Q14" s="618">
        <f t="shared" si="2"/>
        <v>1</v>
      </c>
      <c r="R14" s="618">
        <f t="shared" si="2"/>
        <v>1</v>
      </c>
      <c r="S14" s="618">
        <f t="shared" si="2"/>
        <v>1</v>
      </c>
      <c r="T14" s="618">
        <f t="shared" si="2"/>
        <v>1</v>
      </c>
      <c r="U14" s="597">
        <f t="shared" si="2"/>
        <v>1</v>
      </c>
      <c r="V14" s="618">
        <f t="shared" si="2"/>
        <v>0.90000000000000013</v>
      </c>
      <c r="W14" s="618">
        <f t="shared" si="2"/>
        <v>0.89999999999999991</v>
      </c>
      <c r="X14" s="618">
        <f t="shared" si="2"/>
        <v>0.89999999999999991</v>
      </c>
      <c r="Y14" s="618">
        <f t="shared" si="2"/>
        <v>0.89999999999999991</v>
      </c>
      <c r="Z14" s="597">
        <f t="shared" si="2"/>
        <v>0.89999999999999991</v>
      </c>
      <c r="AA14" s="620">
        <v>0.8</v>
      </c>
      <c r="AB14" s="620">
        <v>0.8</v>
      </c>
      <c r="AC14" s="620">
        <v>0.8</v>
      </c>
      <c r="AD14" s="621">
        <v>0.8</v>
      </c>
      <c r="AE14" s="597">
        <f>AE13/Z13-1</f>
        <v>0.79999999999999982</v>
      </c>
      <c r="AF14" s="622">
        <v>0.7</v>
      </c>
      <c r="AG14" s="622">
        <v>0.6</v>
      </c>
      <c r="AH14" s="622">
        <v>0.5</v>
      </c>
      <c r="AI14" s="622">
        <v>0.4</v>
      </c>
      <c r="AJ14" s="448"/>
      <c r="AK14" s="448"/>
      <c r="AL14" s="448"/>
      <c r="AM14" s="448"/>
      <c r="AN14" s="448"/>
      <c r="AO14" s="448"/>
      <c r="AP14" s="448"/>
      <c r="AQ14" s="448"/>
      <c r="AR14" s="448"/>
      <c r="AS14" s="448"/>
      <c r="AT14" s="448"/>
      <c r="AU14" s="448"/>
      <c r="AV14" s="448"/>
      <c r="AW14" s="448"/>
      <c r="AX14" s="448"/>
      <c r="AY14" s="448"/>
      <c r="AZ14" s="448"/>
      <c r="BA14" s="448"/>
      <c r="BB14" s="448"/>
      <c r="BC14" s="448"/>
      <c r="BD14" s="448"/>
      <c r="BE14" s="448"/>
      <c r="BF14" s="448"/>
      <c r="BG14" s="448"/>
      <c r="BH14" s="448"/>
      <c r="BI14" s="448"/>
      <c r="BJ14" s="448"/>
      <c r="BK14" s="448"/>
      <c r="BL14" s="448"/>
      <c r="BM14" s="448"/>
      <c r="BN14" s="448"/>
      <c r="BO14" s="448"/>
      <c r="BP14" s="448"/>
      <c r="BQ14" s="448"/>
      <c r="BR14" s="448"/>
      <c r="BS14" s="448"/>
      <c r="BT14" s="448"/>
      <c r="BU14" s="448"/>
      <c r="BV14" s="448"/>
      <c r="BW14" s="448"/>
      <c r="BX14" s="448"/>
      <c r="BY14" s="448"/>
      <c r="BZ14" s="448"/>
      <c r="CA14" s="448"/>
      <c r="CB14" s="448"/>
      <c r="CC14" s="448"/>
      <c r="CD14" s="448"/>
      <c r="CE14" s="448"/>
      <c r="CF14" s="448"/>
      <c r="CG14" s="448"/>
      <c r="CH14" s="448"/>
      <c r="CI14" s="448"/>
      <c r="CJ14" s="448"/>
      <c r="CK14" s="448"/>
      <c r="CL14" s="448"/>
      <c r="CM14" s="448"/>
      <c r="CN14" s="448"/>
      <c r="CO14" s="448"/>
      <c r="CP14" s="448"/>
      <c r="CQ14" s="448"/>
    </row>
    <row r="15" spans="1:95" ht="15" thickBot="1" x14ac:dyDescent="0.25">
      <c r="A15" s="599" t="s">
        <v>163</v>
      </c>
      <c r="B15" s="623"/>
      <c r="C15" s="600">
        <f>C13/B13-1</f>
        <v>0.5</v>
      </c>
      <c r="D15" s="600">
        <f>D13/C13-1</f>
        <v>2.3333333333333335</v>
      </c>
      <c r="E15" s="600">
        <f>E13/D13-1</f>
        <v>0.5</v>
      </c>
      <c r="F15" s="601"/>
      <c r="G15" s="623">
        <f>G13/E13-1</f>
        <v>-0.70666666666666667</v>
      </c>
      <c r="H15" s="600">
        <f>H13/G13-1</f>
        <v>0.5</v>
      </c>
      <c r="I15" s="600">
        <f>I13/H13-1</f>
        <v>2.333333333333333</v>
      </c>
      <c r="J15" s="600">
        <f>J13/I13-1</f>
        <v>0.5</v>
      </c>
      <c r="K15" s="601"/>
      <c r="L15" s="600">
        <f>L13/J13-1</f>
        <v>-0.72</v>
      </c>
      <c r="M15" s="600">
        <f>M13/L13-1</f>
        <v>0.49999999999999978</v>
      </c>
      <c r="N15" s="600">
        <f>N13/M13-1</f>
        <v>2.333333333333333</v>
      </c>
      <c r="O15" s="600">
        <f>O13/N13-1</f>
        <v>0.49999999999999978</v>
      </c>
      <c r="P15" s="601"/>
      <c r="Q15" s="600">
        <f>Q13/O13-1</f>
        <v>-0.73333333333333328</v>
      </c>
      <c r="R15" s="600">
        <f>R13/Q13-1</f>
        <v>0.49999999999999978</v>
      </c>
      <c r="S15" s="600">
        <f>S13/R13-1</f>
        <v>2.333333333333333</v>
      </c>
      <c r="T15" s="600">
        <f>T13/S13-1</f>
        <v>0.49999999999999978</v>
      </c>
      <c r="U15" s="601"/>
      <c r="V15" s="600">
        <f>V13/T13-1</f>
        <v>-0.74666666666666659</v>
      </c>
      <c r="W15" s="600">
        <f>W13/V13-1</f>
        <v>0.49999999999999956</v>
      </c>
      <c r="X15" s="600">
        <f>X13/W13-1</f>
        <v>2.3333333333333335</v>
      </c>
      <c r="Y15" s="600">
        <f>Y13/X13-1</f>
        <v>0.49999999999999978</v>
      </c>
      <c r="Z15" s="601"/>
      <c r="AA15" s="600">
        <f>AA13/Y13-1</f>
        <v>-0.7599999999999999</v>
      </c>
      <c r="AB15" s="600">
        <f>AB13/AA13-1</f>
        <v>0.49999999999999956</v>
      </c>
      <c r="AC15" s="600">
        <f>AC13/AB13-1</f>
        <v>2.3333333333333335</v>
      </c>
      <c r="AD15" s="600">
        <f>AD13/AC13-1</f>
        <v>0.49999999999999956</v>
      </c>
      <c r="AE15" s="601"/>
      <c r="AF15" s="602"/>
      <c r="AG15" s="602"/>
      <c r="AH15" s="602"/>
      <c r="AI15" s="602"/>
    </row>
    <row r="16" spans="1:95" s="555" customFormat="1" ht="15" thickBot="1" x14ac:dyDescent="0.25">
      <c r="A16" s="616" t="s">
        <v>192</v>
      </c>
      <c r="B16" s="618">
        <f t="shared" ref="B16:AI16" si="3">B13/B9</f>
        <v>0.88888888888888884</v>
      </c>
      <c r="C16" s="618">
        <f t="shared" si="3"/>
        <v>0.8571428571428571</v>
      </c>
      <c r="D16" s="618">
        <f t="shared" si="3"/>
        <v>0.93023255813953487</v>
      </c>
      <c r="E16" s="618">
        <f t="shared" si="3"/>
        <v>0.9375</v>
      </c>
      <c r="F16" s="597">
        <f t="shared" si="3"/>
        <v>0.92307692307692313</v>
      </c>
      <c r="G16" s="624">
        <f t="shared" si="3"/>
        <v>0.89795918367346939</v>
      </c>
      <c r="H16" s="625">
        <f t="shared" si="3"/>
        <v>0.86842105263157898</v>
      </c>
      <c r="I16" s="625">
        <f t="shared" si="3"/>
        <v>0.93617021276595747</v>
      </c>
      <c r="J16" s="626">
        <f t="shared" si="3"/>
        <v>0.94285714285714284</v>
      </c>
      <c r="K16" s="597">
        <f t="shared" si="3"/>
        <v>0.92957746478873238</v>
      </c>
      <c r="L16" s="618">
        <f t="shared" si="3"/>
        <v>0.90455212922173278</v>
      </c>
      <c r="M16" s="618">
        <f t="shared" si="3"/>
        <v>0.87666034155597727</v>
      </c>
      <c r="N16" s="618">
        <f t="shared" si="3"/>
        <v>0.94045801526717565</v>
      </c>
      <c r="O16" s="618">
        <f t="shared" si="3"/>
        <v>0.94672131147540972</v>
      </c>
      <c r="P16" s="597">
        <f t="shared" si="3"/>
        <v>0.93427704752275031</v>
      </c>
      <c r="Q16" s="618">
        <f t="shared" si="3"/>
        <v>0.9088897085946146</v>
      </c>
      <c r="R16" s="618">
        <f t="shared" si="3"/>
        <v>0.88210023866348453</v>
      </c>
      <c r="S16" s="618">
        <f t="shared" si="3"/>
        <v>0.94326621238802533</v>
      </c>
      <c r="T16" s="618">
        <f t="shared" si="3"/>
        <v>0.94925005136634477</v>
      </c>
      <c r="U16" s="597">
        <f t="shared" si="3"/>
        <v>0.93735734212528543</v>
      </c>
      <c r="V16" s="618">
        <f t="shared" si="3"/>
        <v>0.91107413569975981</v>
      </c>
      <c r="W16" s="618">
        <f t="shared" si="3"/>
        <v>0.8848455829542734</v>
      </c>
      <c r="X16" s="618">
        <f t="shared" si="3"/>
        <v>0.94467660928574171</v>
      </c>
      <c r="Y16" s="618">
        <f t="shared" si="3"/>
        <v>0.95051949387923051</v>
      </c>
      <c r="Z16" s="597">
        <f t="shared" si="3"/>
        <v>0.93890511876032012</v>
      </c>
      <c r="AA16" s="618">
        <f t="shared" si="3"/>
        <v>0.91107413569975959</v>
      </c>
      <c r="AB16" s="618">
        <f t="shared" si="3"/>
        <v>0.8848455829542734</v>
      </c>
      <c r="AC16" s="618">
        <f t="shared" si="3"/>
        <v>0.9446766092857416</v>
      </c>
      <c r="AD16" s="618">
        <f t="shared" si="3"/>
        <v>0.95051949387923051</v>
      </c>
      <c r="AE16" s="597">
        <f t="shared" si="3"/>
        <v>0.93890511876032001</v>
      </c>
      <c r="AF16" s="597">
        <f t="shared" si="3"/>
        <v>0.93722101855960738</v>
      </c>
      <c r="AG16" s="597">
        <f t="shared" si="3"/>
        <v>0.93355802967096724</v>
      </c>
      <c r="AH16" s="597">
        <f t="shared" si="3"/>
        <v>0.92739622641509434</v>
      </c>
      <c r="AI16" s="597">
        <f t="shared" si="3"/>
        <v>0.9178760457572136</v>
      </c>
      <c r="AJ16" s="448"/>
      <c r="AK16" s="448"/>
      <c r="AL16" s="448"/>
      <c r="AM16" s="448"/>
      <c r="AN16" s="448"/>
      <c r="AO16" s="448"/>
      <c r="AP16" s="448"/>
      <c r="AQ16" s="448"/>
      <c r="AR16" s="448"/>
      <c r="AS16" s="448"/>
      <c r="AT16" s="448"/>
      <c r="AU16" s="448"/>
      <c r="AV16" s="448"/>
      <c r="AW16" s="448"/>
      <c r="AX16" s="448"/>
      <c r="AY16" s="448"/>
      <c r="AZ16" s="448"/>
      <c r="BA16" s="448"/>
      <c r="BB16" s="448"/>
      <c r="BC16" s="448"/>
      <c r="BD16" s="448"/>
      <c r="BE16" s="448"/>
      <c r="BF16" s="448"/>
      <c r="BG16" s="448"/>
      <c r="BH16" s="448"/>
      <c r="BI16" s="448"/>
      <c r="BJ16" s="448"/>
      <c r="BK16" s="448"/>
      <c r="BL16" s="448"/>
      <c r="BM16" s="448"/>
      <c r="BN16" s="448"/>
      <c r="BO16" s="448"/>
      <c r="BP16" s="448"/>
      <c r="BQ16" s="448"/>
      <c r="BR16" s="448"/>
      <c r="BS16" s="448"/>
      <c r="BT16" s="448"/>
      <c r="BU16" s="448"/>
      <c r="BV16" s="448"/>
      <c r="BW16" s="448"/>
      <c r="BX16" s="448"/>
      <c r="BY16" s="448"/>
      <c r="BZ16" s="448"/>
      <c r="CA16" s="448"/>
      <c r="CB16" s="448"/>
      <c r="CC16" s="448"/>
      <c r="CD16" s="448"/>
      <c r="CE16" s="448"/>
      <c r="CF16" s="448"/>
      <c r="CG16" s="448"/>
      <c r="CH16" s="448"/>
      <c r="CI16" s="448"/>
      <c r="CJ16" s="448"/>
      <c r="CK16" s="448"/>
      <c r="CL16" s="448"/>
      <c r="CM16" s="448"/>
      <c r="CN16" s="448"/>
      <c r="CO16" s="448"/>
      <c r="CP16" s="448"/>
      <c r="CQ16" s="448"/>
    </row>
    <row r="17" spans="1:95" x14ac:dyDescent="0.2">
      <c r="A17" s="627"/>
      <c r="B17" s="628"/>
      <c r="C17" s="628"/>
      <c r="D17" s="628"/>
      <c r="E17" s="628"/>
      <c r="F17" s="604"/>
      <c r="G17" s="628"/>
      <c r="H17" s="628"/>
      <c r="I17" s="628"/>
      <c r="J17" s="628"/>
      <c r="K17" s="604"/>
      <c r="L17" s="629"/>
      <c r="M17" s="629"/>
      <c r="N17" s="629"/>
      <c r="O17" s="629"/>
      <c r="P17" s="604"/>
      <c r="Q17" s="629"/>
      <c r="R17" s="629"/>
      <c r="S17" s="629"/>
      <c r="T17" s="629"/>
      <c r="U17" s="604"/>
      <c r="V17" s="629"/>
      <c r="W17" s="629"/>
      <c r="X17" s="629"/>
      <c r="Y17" s="629"/>
      <c r="Z17" s="604"/>
      <c r="AA17" s="630"/>
      <c r="AB17" s="630"/>
      <c r="AC17" s="630"/>
      <c r="AD17" s="630"/>
      <c r="AE17" s="631"/>
      <c r="AF17" s="631"/>
      <c r="AG17" s="631"/>
      <c r="AH17" s="631"/>
      <c r="AI17" s="631"/>
    </row>
    <row r="18" spans="1:95" s="559" customFormat="1" ht="15" thickBot="1" x14ac:dyDescent="0.25">
      <c r="A18" s="632" t="s">
        <v>193</v>
      </c>
      <c r="B18" s="633">
        <v>0.5</v>
      </c>
      <c r="C18" s="633">
        <v>1</v>
      </c>
      <c r="D18" s="633">
        <v>1.5</v>
      </c>
      <c r="E18" s="633">
        <v>2</v>
      </c>
      <c r="F18" s="609">
        <f>SUM(B18:E18)</f>
        <v>5</v>
      </c>
      <c r="G18" s="633">
        <v>1</v>
      </c>
      <c r="H18" s="633">
        <v>2</v>
      </c>
      <c r="I18" s="633">
        <v>3</v>
      </c>
      <c r="J18" s="633">
        <v>4</v>
      </c>
      <c r="K18" s="609">
        <f>SUM(G18:J18)</f>
        <v>10</v>
      </c>
      <c r="L18" s="633">
        <v>1.95</v>
      </c>
      <c r="M18" s="633">
        <v>3.9</v>
      </c>
      <c r="N18" s="633">
        <v>5.85</v>
      </c>
      <c r="O18" s="633">
        <v>7.8</v>
      </c>
      <c r="P18" s="609">
        <f>SUM(L18:O18)</f>
        <v>19.5</v>
      </c>
      <c r="Q18" s="633">
        <v>3.7049999999999996</v>
      </c>
      <c r="R18" s="633">
        <v>7.4099999999999993</v>
      </c>
      <c r="S18" s="633">
        <v>11.114999999999998</v>
      </c>
      <c r="T18" s="633">
        <v>14.819999999999999</v>
      </c>
      <c r="U18" s="609">
        <f>SUM(Q18:T18)</f>
        <v>37.049999999999997</v>
      </c>
      <c r="V18" s="633">
        <v>6.8542499999999995</v>
      </c>
      <c r="W18" s="633">
        <v>13.708499999999999</v>
      </c>
      <c r="X18" s="633">
        <v>20.562749999999998</v>
      </c>
      <c r="Y18" s="633">
        <v>27.416999999999998</v>
      </c>
      <c r="Z18" s="609">
        <f>SUM(V18:Y18)</f>
        <v>68.54249999999999</v>
      </c>
      <c r="AA18" s="634">
        <f>IF(AA19="",0,V18*(1+AA19))</f>
        <v>12.33765</v>
      </c>
      <c r="AB18" s="634">
        <f>IF(AB19="",0,W18*(1+AB19))</f>
        <v>24.6753</v>
      </c>
      <c r="AC18" s="634">
        <f>IF(AC19="",0,X18*(1+AC19))</f>
        <v>37.012949999999996</v>
      </c>
      <c r="AD18" s="634">
        <f>IF(AD19="",0,Y18*(1+AD19))</f>
        <v>49.3506</v>
      </c>
      <c r="AE18" s="614">
        <f>SUM(AA18:AD18)</f>
        <v>123.37650000000001</v>
      </c>
      <c r="AF18" s="614">
        <f>IF(AF19="",0,AE18*(1+AF19))</f>
        <v>215.90887500000002</v>
      </c>
      <c r="AG18" s="614">
        <f>IF(AG19="",0,AF18*(1+AG19))</f>
        <v>367.04508750000002</v>
      </c>
      <c r="AH18" s="614">
        <f>IF(AH19="",0,AG18*(1+AH19))</f>
        <v>605.62439437499995</v>
      </c>
      <c r="AI18" s="614">
        <f>IF(AI19="",0,AH18*(1+AI19))</f>
        <v>968.99903099999995</v>
      </c>
      <c r="AJ18" s="512"/>
      <c r="AK18" s="512"/>
      <c r="AL18" s="512"/>
      <c r="AM18" s="512"/>
      <c r="AN18" s="512"/>
      <c r="AO18" s="512"/>
      <c r="AP18" s="512"/>
      <c r="AQ18" s="512"/>
      <c r="AR18" s="512"/>
      <c r="AS18" s="512"/>
      <c r="AT18" s="512"/>
      <c r="AU18" s="512"/>
      <c r="AV18" s="512"/>
      <c r="AW18" s="512"/>
      <c r="AX18" s="512"/>
      <c r="AY18" s="512"/>
      <c r="AZ18" s="512"/>
      <c r="BA18" s="512"/>
      <c r="BB18" s="512"/>
      <c r="BC18" s="512"/>
      <c r="BD18" s="512"/>
      <c r="BE18" s="512"/>
      <c r="BF18" s="512"/>
      <c r="BG18" s="512"/>
      <c r="BH18" s="512"/>
      <c r="BI18" s="512"/>
      <c r="BJ18" s="512"/>
      <c r="BK18" s="512"/>
      <c r="BL18" s="512"/>
      <c r="BM18" s="512"/>
      <c r="BN18" s="512"/>
      <c r="BO18" s="512"/>
      <c r="BP18" s="512"/>
      <c r="BQ18" s="512"/>
      <c r="BR18" s="512"/>
      <c r="BS18" s="512"/>
      <c r="BT18" s="512"/>
      <c r="BU18" s="512"/>
      <c r="BV18" s="512"/>
      <c r="BW18" s="512"/>
      <c r="BX18" s="512"/>
      <c r="BY18" s="512"/>
      <c r="BZ18" s="512"/>
      <c r="CA18" s="512"/>
      <c r="CB18" s="512"/>
      <c r="CC18" s="512"/>
      <c r="CD18" s="512"/>
      <c r="CE18" s="512"/>
      <c r="CF18" s="512"/>
      <c r="CG18" s="512"/>
      <c r="CH18" s="512"/>
      <c r="CI18" s="512"/>
      <c r="CJ18" s="512"/>
      <c r="CK18" s="512"/>
      <c r="CL18" s="512"/>
      <c r="CM18" s="512"/>
      <c r="CN18" s="512"/>
      <c r="CO18" s="512"/>
      <c r="CP18" s="512"/>
      <c r="CQ18" s="512"/>
    </row>
    <row r="19" spans="1:95" s="647" customFormat="1" ht="15" thickBot="1" x14ac:dyDescent="0.25">
      <c r="A19" s="616" t="s">
        <v>162</v>
      </c>
      <c r="B19" s="617"/>
      <c r="C19" s="617"/>
      <c r="D19" s="617"/>
      <c r="E19" s="617"/>
      <c r="F19" s="597"/>
      <c r="G19" s="617">
        <f t="shared" ref="G19:Z19" si="4">G18/B18-1</f>
        <v>1</v>
      </c>
      <c r="H19" s="617">
        <f t="shared" si="4"/>
        <v>1</v>
      </c>
      <c r="I19" s="617">
        <f t="shared" si="4"/>
        <v>1</v>
      </c>
      <c r="J19" s="617">
        <f t="shared" si="4"/>
        <v>1</v>
      </c>
      <c r="K19" s="597">
        <f t="shared" si="4"/>
        <v>1</v>
      </c>
      <c r="L19" s="617">
        <f t="shared" si="4"/>
        <v>0.95</v>
      </c>
      <c r="M19" s="617">
        <f t="shared" si="4"/>
        <v>0.95</v>
      </c>
      <c r="N19" s="617">
        <f t="shared" si="4"/>
        <v>0.95</v>
      </c>
      <c r="O19" s="617">
        <f t="shared" si="4"/>
        <v>0.95</v>
      </c>
      <c r="P19" s="597">
        <f t="shared" si="4"/>
        <v>0.95</v>
      </c>
      <c r="Q19" s="617">
        <f t="shared" si="4"/>
        <v>0.89999999999999991</v>
      </c>
      <c r="R19" s="617">
        <f t="shared" si="4"/>
        <v>0.89999999999999991</v>
      </c>
      <c r="S19" s="617">
        <f t="shared" si="4"/>
        <v>0.89999999999999991</v>
      </c>
      <c r="T19" s="617">
        <f t="shared" si="4"/>
        <v>0.89999999999999991</v>
      </c>
      <c r="U19" s="597">
        <f t="shared" si="4"/>
        <v>0.89999999999999991</v>
      </c>
      <c r="V19" s="617">
        <f t="shared" si="4"/>
        <v>0.85000000000000009</v>
      </c>
      <c r="W19" s="617">
        <f t="shared" si="4"/>
        <v>0.85000000000000009</v>
      </c>
      <c r="X19" s="617">
        <f>X18/S18-1</f>
        <v>0.85000000000000009</v>
      </c>
      <c r="Y19" s="617">
        <f t="shared" si="4"/>
        <v>0.85000000000000009</v>
      </c>
      <c r="Z19" s="597">
        <f t="shared" si="4"/>
        <v>0.84999999999999987</v>
      </c>
      <c r="AA19" s="620">
        <v>0.8</v>
      </c>
      <c r="AB19" s="620">
        <v>0.8</v>
      </c>
      <c r="AC19" s="620">
        <v>0.8</v>
      </c>
      <c r="AD19" s="621">
        <v>0.8</v>
      </c>
      <c r="AE19" s="597">
        <f>AE18/Z18-1</f>
        <v>0.80000000000000027</v>
      </c>
      <c r="AF19" s="622">
        <v>0.75</v>
      </c>
      <c r="AG19" s="622">
        <v>0.7</v>
      </c>
      <c r="AH19" s="622">
        <v>0.65</v>
      </c>
      <c r="AI19" s="622">
        <v>0.6</v>
      </c>
      <c r="AJ19" s="448"/>
      <c r="AK19" s="448"/>
      <c r="AL19" s="448"/>
      <c r="AM19" s="448"/>
      <c r="AN19" s="448"/>
      <c r="AO19" s="448"/>
      <c r="AP19" s="448"/>
      <c r="AQ19" s="448"/>
      <c r="AR19" s="448"/>
      <c r="AS19" s="448"/>
      <c r="AT19" s="448"/>
      <c r="AU19" s="448"/>
      <c r="AV19" s="448"/>
      <c r="AW19" s="448"/>
      <c r="AX19" s="448"/>
      <c r="AY19" s="448"/>
      <c r="AZ19" s="448"/>
      <c r="BA19" s="448"/>
      <c r="BB19" s="448"/>
      <c r="BC19" s="448"/>
      <c r="BD19" s="448"/>
      <c r="BE19" s="448"/>
      <c r="BF19" s="448"/>
      <c r="BG19" s="448"/>
      <c r="BH19" s="448"/>
      <c r="BI19" s="448"/>
      <c r="BJ19" s="448"/>
      <c r="BK19" s="448"/>
      <c r="BL19" s="448"/>
      <c r="BM19" s="448"/>
      <c r="BN19" s="448"/>
      <c r="BO19" s="448"/>
      <c r="BP19" s="448"/>
      <c r="BQ19" s="448"/>
      <c r="BR19" s="448"/>
      <c r="BS19" s="448"/>
      <c r="BT19" s="448"/>
      <c r="BU19" s="448"/>
      <c r="BV19" s="448"/>
      <c r="BW19" s="448"/>
      <c r="BX19" s="448"/>
      <c r="BY19" s="448"/>
      <c r="BZ19" s="448"/>
      <c r="CA19" s="448"/>
      <c r="CB19" s="448"/>
      <c r="CC19" s="448"/>
      <c r="CD19" s="448"/>
      <c r="CE19" s="448"/>
      <c r="CF19" s="448"/>
      <c r="CG19" s="448"/>
      <c r="CH19" s="448"/>
      <c r="CI19" s="448"/>
      <c r="CJ19" s="448"/>
      <c r="CK19" s="448"/>
      <c r="CL19" s="448"/>
      <c r="CM19" s="448"/>
      <c r="CN19" s="448"/>
      <c r="CO19" s="448"/>
      <c r="CP19" s="448"/>
      <c r="CQ19" s="448"/>
    </row>
    <row r="20" spans="1:95" x14ac:dyDescent="0.2">
      <c r="A20" s="599" t="s">
        <v>163</v>
      </c>
      <c r="B20" s="623"/>
      <c r="C20" s="600">
        <f>C18/B18-1</f>
        <v>1</v>
      </c>
      <c r="D20" s="600">
        <f>D18/C18-1</f>
        <v>0.5</v>
      </c>
      <c r="E20" s="600">
        <f>E18/D18-1</f>
        <v>0.33333333333333326</v>
      </c>
      <c r="F20" s="601"/>
      <c r="G20" s="623">
        <f>G18/E18-1</f>
        <v>-0.5</v>
      </c>
      <c r="H20" s="600">
        <f>H18/G18-1</f>
        <v>1</v>
      </c>
      <c r="I20" s="600">
        <f>I18/H18-1</f>
        <v>0.5</v>
      </c>
      <c r="J20" s="600">
        <f>J18/I18-1</f>
        <v>0.33333333333333326</v>
      </c>
      <c r="K20" s="601"/>
      <c r="L20" s="600">
        <f>L18/J18-1</f>
        <v>-0.51249999999999996</v>
      </c>
      <c r="M20" s="600">
        <f>M18/L18-1</f>
        <v>1</v>
      </c>
      <c r="N20" s="600">
        <f>N18/M18-1</f>
        <v>0.5</v>
      </c>
      <c r="O20" s="600">
        <f>O18/N18-1</f>
        <v>0.33333333333333348</v>
      </c>
      <c r="P20" s="601"/>
      <c r="Q20" s="600">
        <f>Q18/O18-1</f>
        <v>-0.52500000000000002</v>
      </c>
      <c r="R20" s="600">
        <f>R18/Q18-1</f>
        <v>1</v>
      </c>
      <c r="S20" s="600">
        <f>S18/R18-1</f>
        <v>0.5</v>
      </c>
      <c r="T20" s="600">
        <f>T18/S18-1</f>
        <v>0.33333333333333348</v>
      </c>
      <c r="U20" s="601"/>
      <c r="V20" s="600">
        <f>V18/T18-1</f>
        <v>-0.53749999999999998</v>
      </c>
      <c r="W20" s="600">
        <f>W18/V18-1</f>
        <v>1</v>
      </c>
      <c r="X20" s="600">
        <f>X18/W18-1</f>
        <v>0.5</v>
      </c>
      <c r="Y20" s="600">
        <f>Y18/X18-1</f>
        <v>0.33333333333333348</v>
      </c>
      <c r="Z20" s="601"/>
      <c r="AA20" s="600">
        <f>AA18/Y18-1</f>
        <v>-0.55000000000000004</v>
      </c>
      <c r="AB20" s="600">
        <f>AB18/AA18-1</f>
        <v>1</v>
      </c>
      <c r="AC20" s="600">
        <f>AC18/AB18-1</f>
        <v>0.49999999999999978</v>
      </c>
      <c r="AD20" s="600">
        <f>AD18/AC18-1</f>
        <v>0.33333333333333348</v>
      </c>
      <c r="AE20" s="601"/>
      <c r="AF20" s="602"/>
      <c r="AG20" s="602"/>
      <c r="AH20" s="602"/>
      <c r="AI20" s="602"/>
    </row>
    <row r="21" spans="1:95" s="555" customFormat="1" x14ac:dyDescent="0.2">
      <c r="A21" s="616" t="s">
        <v>192</v>
      </c>
      <c r="B21" s="617">
        <f t="shared" ref="B21:AI21" si="5">B18/B9</f>
        <v>0.1111111111111111</v>
      </c>
      <c r="C21" s="618">
        <f t="shared" si="5"/>
        <v>0.14285714285714285</v>
      </c>
      <c r="D21" s="618">
        <f t="shared" si="5"/>
        <v>6.9767441860465115E-2</v>
      </c>
      <c r="E21" s="618">
        <f t="shared" si="5"/>
        <v>6.25E-2</v>
      </c>
      <c r="F21" s="597">
        <f t="shared" si="5"/>
        <v>7.6923076923076927E-2</v>
      </c>
      <c r="G21" s="617">
        <f t="shared" si="5"/>
        <v>0.1020408163265306</v>
      </c>
      <c r="H21" s="618">
        <f t="shared" si="5"/>
        <v>0.13157894736842105</v>
      </c>
      <c r="I21" s="618">
        <f t="shared" si="5"/>
        <v>6.3829787234042548E-2</v>
      </c>
      <c r="J21" s="618">
        <f t="shared" si="5"/>
        <v>5.7142857142857141E-2</v>
      </c>
      <c r="K21" s="597">
        <f t="shared" si="5"/>
        <v>7.0422535211267609E-2</v>
      </c>
      <c r="L21" s="618">
        <f t="shared" si="5"/>
        <v>9.5447870778267233E-2</v>
      </c>
      <c r="M21" s="618">
        <f t="shared" si="5"/>
        <v>0.12333965844402277</v>
      </c>
      <c r="N21" s="618">
        <f t="shared" si="5"/>
        <v>5.9541984732824425E-2</v>
      </c>
      <c r="O21" s="618">
        <f t="shared" si="5"/>
        <v>5.3278688524590161E-2</v>
      </c>
      <c r="P21" s="597">
        <f t="shared" si="5"/>
        <v>6.5722952477249741E-2</v>
      </c>
      <c r="Q21" s="618">
        <f t="shared" si="5"/>
        <v>9.1110291405385443E-2</v>
      </c>
      <c r="R21" s="618">
        <f t="shared" si="5"/>
        <v>0.1178997613365155</v>
      </c>
      <c r="S21" s="618">
        <f t="shared" si="5"/>
        <v>5.6733787611974569E-2</v>
      </c>
      <c r="T21" s="618">
        <f t="shared" si="5"/>
        <v>5.0749948633655229E-2</v>
      </c>
      <c r="U21" s="597">
        <f t="shared" si="5"/>
        <v>6.264265787471468E-2</v>
      </c>
      <c r="V21" s="618">
        <f t="shared" si="5"/>
        <v>8.8925864300240326E-2</v>
      </c>
      <c r="W21" s="618">
        <f t="shared" si="5"/>
        <v>0.11515441704572658</v>
      </c>
      <c r="X21" s="618">
        <f t="shared" si="5"/>
        <v>5.5323390714258326E-2</v>
      </c>
      <c r="Y21" s="618">
        <f t="shared" si="5"/>
        <v>4.9480506120769464E-2</v>
      </c>
      <c r="Z21" s="597">
        <f t="shared" si="5"/>
        <v>6.1094881239679905E-2</v>
      </c>
      <c r="AA21" s="618">
        <f t="shared" si="5"/>
        <v>8.8925864300240312E-2</v>
      </c>
      <c r="AB21" s="618">
        <f t="shared" si="5"/>
        <v>0.1151544170457266</v>
      </c>
      <c r="AC21" s="618">
        <f t="shared" si="5"/>
        <v>5.5323390714258312E-2</v>
      </c>
      <c r="AD21" s="618">
        <f t="shared" si="5"/>
        <v>4.9480506120769471E-2</v>
      </c>
      <c r="AE21" s="597">
        <f t="shared" si="5"/>
        <v>6.1094881239679918E-2</v>
      </c>
      <c r="AF21" s="597">
        <f t="shared" si="5"/>
        <v>6.2778981440392609E-2</v>
      </c>
      <c r="AG21" s="597">
        <f t="shared" si="5"/>
        <v>6.644197032903279E-2</v>
      </c>
      <c r="AH21" s="597">
        <f t="shared" si="5"/>
        <v>7.2603773584905648E-2</v>
      </c>
      <c r="AI21" s="597">
        <f t="shared" si="5"/>
        <v>8.2123954242786415E-2</v>
      </c>
      <c r="AJ21" s="448"/>
      <c r="AK21" s="448"/>
      <c r="AL21" s="448"/>
      <c r="AM21" s="448"/>
      <c r="AN21" s="448"/>
      <c r="AO21" s="448"/>
      <c r="AP21" s="448"/>
      <c r="AQ21" s="448"/>
      <c r="AR21" s="448"/>
      <c r="AS21" s="448"/>
      <c r="AT21" s="448"/>
      <c r="AU21" s="448"/>
      <c r="AV21" s="448"/>
      <c r="AW21" s="448"/>
      <c r="AX21" s="448"/>
      <c r="AY21" s="448"/>
      <c r="AZ21" s="448"/>
      <c r="BA21" s="448"/>
      <c r="BB21" s="448"/>
      <c r="BC21" s="448"/>
      <c r="BD21" s="448"/>
      <c r="BE21" s="448"/>
      <c r="BF21" s="448"/>
      <c r="BG21" s="448"/>
      <c r="BH21" s="448"/>
      <c r="BI21" s="448"/>
      <c r="BJ21" s="448"/>
      <c r="BK21" s="448"/>
      <c r="BL21" s="448"/>
      <c r="BM21" s="448"/>
      <c r="BN21" s="448"/>
      <c r="BO21" s="448"/>
      <c r="BP21" s="448"/>
      <c r="BQ21" s="448"/>
      <c r="BR21" s="448"/>
      <c r="BS21" s="448"/>
      <c r="BT21" s="448"/>
      <c r="BU21" s="448"/>
      <c r="BV21" s="448"/>
      <c r="BW21" s="448"/>
      <c r="BX21" s="448"/>
      <c r="BY21" s="448"/>
      <c r="BZ21" s="448"/>
      <c r="CA21" s="448"/>
      <c r="CB21" s="448"/>
      <c r="CC21" s="448"/>
      <c r="CD21" s="448"/>
      <c r="CE21" s="448"/>
      <c r="CF21" s="448"/>
      <c r="CG21" s="448"/>
      <c r="CH21" s="448"/>
      <c r="CI21" s="448"/>
      <c r="CJ21" s="448"/>
      <c r="CK21" s="448"/>
      <c r="CL21" s="448"/>
      <c r="CM21" s="448"/>
      <c r="CN21" s="448"/>
      <c r="CO21" s="448"/>
      <c r="CP21" s="448"/>
      <c r="CQ21" s="448"/>
    </row>
    <row r="22" spans="1:95" ht="15" thickBot="1" x14ac:dyDescent="0.25">
      <c r="A22" s="635"/>
      <c r="B22" s="636"/>
      <c r="C22" s="637"/>
      <c r="D22" s="637"/>
      <c r="E22" s="637"/>
      <c r="F22" s="638"/>
      <c r="G22" s="636"/>
      <c r="H22" s="637"/>
      <c r="I22" s="637"/>
      <c r="J22" s="637"/>
      <c r="K22" s="638"/>
      <c r="L22" s="637"/>
      <c r="M22" s="637"/>
      <c r="N22" s="637"/>
      <c r="O22" s="637"/>
      <c r="P22" s="638"/>
      <c r="Q22" s="637"/>
      <c r="R22" s="637"/>
      <c r="S22" s="637"/>
      <c r="T22" s="637"/>
      <c r="U22" s="638"/>
      <c r="V22" s="637"/>
      <c r="W22" s="637"/>
      <c r="X22" s="637"/>
      <c r="Y22" s="637"/>
      <c r="Z22" s="638"/>
      <c r="AA22" s="637"/>
      <c r="AB22" s="637"/>
      <c r="AC22" s="637"/>
      <c r="AD22" s="637"/>
      <c r="AE22" s="638"/>
      <c r="AF22" s="638"/>
      <c r="AG22" s="638"/>
      <c r="AH22" s="638"/>
      <c r="AI22" s="638"/>
    </row>
    <row r="23" spans="1:95" s="418" customFormat="1" x14ac:dyDescent="0.2">
      <c r="A23" s="639"/>
      <c r="B23" s="640"/>
      <c r="C23" s="640"/>
      <c r="D23" s="640"/>
      <c r="E23" s="641"/>
      <c r="F23" s="642"/>
      <c r="G23" s="640"/>
      <c r="H23" s="640"/>
      <c r="I23" s="640"/>
      <c r="J23" s="643"/>
      <c r="K23" s="642"/>
      <c r="L23" s="640"/>
      <c r="M23" s="640"/>
      <c r="N23" s="640"/>
      <c r="O23" s="643"/>
      <c r="P23" s="642"/>
      <c r="Q23" s="640"/>
      <c r="R23" s="640"/>
      <c r="S23" s="640"/>
      <c r="T23" s="640"/>
      <c r="U23" s="642"/>
      <c r="V23" s="640"/>
      <c r="W23" s="640"/>
      <c r="X23" s="640"/>
      <c r="Y23" s="640"/>
      <c r="Z23" s="642"/>
      <c r="AA23" s="640"/>
      <c r="AB23" s="640"/>
      <c r="AC23" s="640"/>
      <c r="AD23" s="640"/>
      <c r="AE23" s="642"/>
      <c r="AF23" s="642"/>
      <c r="AG23" s="642"/>
      <c r="AH23" s="642"/>
      <c r="AI23" s="642"/>
    </row>
    <row r="24" spans="1:95" s="264" customFormat="1" x14ac:dyDescent="0.2"/>
    <row r="25" spans="1:95" s="264" customFormat="1" x14ac:dyDescent="0.2"/>
    <row r="26" spans="1:95" s="264" customFormat="1" x14ac:dyDescent="0.2"/>
    <row r="27" spans="1:95" s="264" customFormat="1" x14ac:dyDescent="0.2"/>
    <row r="28" spans="1:95" s="264" customFormat="1" x14ac:dyDescent="0.2"/>
    <row r="29" spans="1:95" s="264" customFormat="1" x14ac:dyDescent="0.2"/>
    <row r="30" spans="1:95" s="264" customFormat="1" x14ac:dyDescent="0.2"/>
    <row r="31" spans="1:95" s="264" customFormat="1" x14ac:dyDescent="0.2"/>
    <row r="32" spans="1:95" s="264" customFormat="1" x14ac:dyDescent="0.2"/>
    <row r="33" s="264" customFormat="1" x14ac:dyDescent="0.2"/>
    <row r="34" s="264" customFormat="1" x14ac:dyDescent="0.2"/>
    <row r="35" s="264" customFormat="1" x14ac:dyDescent="0.2"/>
    <row r="36" s="264" customFormat="1" x14ac:dyDescent="0.2"/>
    <row r="37" s="264" customFormat="1" x14ac:dyDescent="0.2"/>
    <row r="38" s="264" customFormat="1" x14ac:dyDescent="0.2"/>
    <row r="39" s="264" customFormat="1" x14ac:dyDescent="0.2"/>
    <row r="40" s="264" customFormat="1" x14ac:dyDescent="0.2"/>
    <row r="41" s="264" customFormat="1" x14ac:dyDescent="0.2"/>
    <row r="42" s="264" customFormat="1" x14ac:dyDescent="0.2"/>
    <row r="43" s="264" customFormat="1" x14ac:dyDescent="0.2"/>
    <row r="44" s="264" customFormat="1" x14ac:dyDescent="0.2"/>
    <row r="45" s="264" customFormat="1" x14ac:dyDescent="0.2"/>
    <row r="46" s="264" customFormat="1" x14ac:dyDescent="0.2"/>
    <row r="47" s="264" customFormat="1" x14ac:dyDescent="0.2"/>
    <row r="48" s="264" customFormat="1" x14ac:dyDescent="0.2"/>
    <row r="49" s="264" customFormat="1" x14ac:dyDescent="0.2"/>
    <row r="50" s="264" customFormat="1" x14ac:dyDescent="0.2"/>
    <row r="51" s="264" customFormat="1" x14ac:dyDescent="0.2"/>
    <row r="52" s="264" customFormat="1" x14ac:dyDescent="0.2"/>
    <row r="53" s="264" customFormat="1" x14ac:dyDescent="0.2"/>
    <row r="54" s="264" customFormat="1" x14ac:dyDescent="0.2"/>
    <row r="55" s="264" customFormat="1" x14ac:dyDescent="0.2"/>
    <row r="56" s="264" customFormat="1" x14ac:dyDescent="0.2"/>
    <row r="57" s="264" customFormat="1" x14ac:dyDescent="0.2"/>
    <row r="58" s="264" customFormat="1" x14ac:dyDescent="0.2"/>
    <row r="59" s="264" customFormat="1" x14ac:dyDescent="0.2"/>
    <row r="60" s="264" customFormat="1" x14ac:dyDescent="0.2"/>
    <row r="61" s="264" customFormat="1" x14ac:dyDescent="0.2"/>
    <row r="62" s="264" customFormat="1" x14ac:dyDescent="0.2"/>
    <row r="63" s="264" customFormat="1" x14ac:dyDescent="0.2"/>
    <row r="64" s="264" customFormat="1" x14ac:dyDescent="0.2"/>
    <row r="65" s="264" customFormat="1" x14ac:dyDescent="0.2"/>
    <row r="66" s="264" customFormat="1" x14ac:dyDescent="0.2"/>
    <row r="67" s="264" customFormat="1" x14ac:dyDescent="0.2"/>
    <row r="68" s="264" customFormat="1" x14ac:dyDescent="0.2"/>
    <row r="69" s="264" customFormat="1" x14ac:dyDescent="0.2"/>
    <row r="70" s="264" customFormat="1" x14ac:dyDescent="0.2"/>
    <row r="71" s="264" customFormat="1" x14ac:dyDescent="0.2"/>
    <row r="72" s="264" customFormat="1" x14ac:dyDescent="0.2"/>
    <row r="73" s="264" customFormat="1" x14ac:dyDescent="0.2"/>
    <row r="74" s="264" customFormat="1" x14ac:dyDescent="0.2"/>
    <row r="75" s="264" customFormat="1" x14ac:dyDescent="0.2"/>
    <row r="76" s="264" customFormat="1" x14ac:dyDescent="0.2"/>
    <row r="77" s="264" customFormat="1" x14ac:dyDescent="0.2"/>
    <row r="78" s="264" customFormat="1" x14ac:dyDescent="0.2"/>
    <row r="79" s="264" customFormat="1" x14ac:dyDescent="0.2"/>
    <row r="80" s="264" customFormat="1" x14ac:dyDescent="0.2"/>
    <row r="81" s="264" customFormat="1" x14ac:dyDescent="0.2"/>
    <row r="82" s="264" customFormat="1" x14ac:dyDescent="0.2"/>
    <row r="83" s="264" customFormat="1" x14ac:dyDescent="0.2"/>
    <row r="84" s="264" customFormat="1" x14ac:dyDescent="0.2"/>
    <row r="85" s="264" customFormat="1" x14ac:dyDescent="0.2"/>
    <row r="86" s="264" customFormat="1" x14ac:dyDescent="0.2"/>
    <row r="87" s="264" customFormat="1" x14ac:dyDescent="0.2"/>
    <row r="88" s="264" customFormat="1" x14ac:dyDescent="0.2"/>
    <row r="89" s="264" customFormat="1" x14ac:dyDescent="0.2"/>
    <row r="90" s="264" customFormat="1" x14ac:dyDescent="0.2"/>
    <row r="91" s="264" customFormat="1" x14ac:dyDescent="0.2"/>
    <row r="92" s="264" customFormat="1" x14ac:dyDescent="0.2"/>
    <row r="93" s="264" customFormat="1" x14ac:dyDescent="0.2"/>
    <row r="94" s="264" customFormat="1" x14ac:dyDescent="0.2"/>
    <row r="95" s="264" customFormat="1" x14ac:dyDescent="0.2"/>
    <row r="96" s="264" customFormat="1" x14ac:dyDescent="0.2"/>
    <row r="97" s="264" customFormat="1" x14ac:dyDescent="0.2"/>
    <row r="98" s="264" customFormat="1" x14ac:dyDescent="0.2"/>
    <row r="99" s="264" customFormat="1" x14ac:dyDescent="0.2"/>
    <row r="100" s="264" customFormat="1" x14ac:dyDescent="0.2"/>
    <row r="101" s="264" customFormat="1" x14ac:dyDescent="0.2"/>
    <row r="102" s="264" customFormat="1" x14ac:dyDescent="0.2"/>
    <row r="103" s="264" customFormat="1" x14ac:dyDescent="0.2"/>
    <row r="104" s="264" customFormat="1" x14ac:dyDescent="0.2"/>
    <row r="105" s="264" customFormat="1" x14ac:dyDescent="0.2"/>
    <row r="106" s="264" customFormat="1" x14ac:dyDescent="0.2"/>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P165"/>
  <sheetViews>
    <sheetView showGridLines="0" workbookViewId="0">
      <selection activeCell="AK33" sqref="AK33"/>
    </sheetView>
  </sheetViews>
  <sheetFormatPr baseColWidth="10" defaultColWidth="9.1640625" defaultRowHeight="14" outlineLevelCol="1" x14ac:dyDescent="0.2"/>
  <cols>
    <col min="1" max="1" width="3.83203125" style="563" customWidth="1"/>
    <col min="2" max="2" width="39.6640625" style="563" customWidth="1"/>
    <col min="3" max="11" width="9.1640625" style="563" customWidth="1" outlineLevel="1"/>
    <col min="12" max="12" width="9.1640625" style="563" customWidth="1"/>
    <col min="13" max="16" width="9.1640625" style="563" customWidth="1" outlineLevel="1"/>
    <col min="17" max="17" width="9.1640625" style="563" customWidth="1"/>
    <col min="18" max="21" width="9.1640625" style="563" customWidth="1" outlineLevel="1"/>
    <col min="22" max="22" width="9.1640625" style="563" customWidth="1"/>
    <col min="23" max="26" width="9.1640625" style="563" customWidth="1" outlineLevel="1"/>
    <col min="27" max="27" width="9.5" style="563" customWidth="1"/>
    <col min="28" max="31" width="9.1640625" style="563" customWidth="1" outlineLevel="1"/>
    <col min="32" max="36" width="9.1640625" style="563" customWidth="1"/>
    <col min="37" max="37" width="9.1640625" style="264"/>
    <col min="38" max="38" width="9.5" style="264" bestFit="1" customWidth="1"/>
    <col min="39" max="68" width="9.1640625" style="264"/>
    <col min="69" max="16384" width="9.1640625" style="563"/>
  </cols>
  <sheetData>
    <row r="1" spans="1:68" s="264" customFormat="1" ht="16" x14ac:dyDescent="0.2">
      <c r="A1" s="670" t="s">
        <v>158</v>
      </c>
      <c r="B1" s="670"/>
      <c r="C1" s="415"/>
      <c r="G1" s="416"/>
      <c r="H1" s="417"/>
      <c r="I1" s="417"/>
      <c r="J1" s="417"/>
      <c r="K1" s="417"/>
      <c r="L1" s="417"/>
      <c r="M1" s="417"/>
      <c r="N1" s="417"/>
      <c r="O1" s="417"/>
      <c r="P1" s="417"/>
      <c r="Q1" s="417"/>
      <c r="R1" s="417"/>
      <c r="S1" s="417"/>
      <c r="T1" s="417"/>
      <c r="U1" s="417"/>
      <c r="V1" s="417"/>
      <c r="W1" s="417"/>
      <c r="X1" s="417"/>
      <c r="Y1" s="417"/>
      <c r="Z1" s="417"/>
      <c r="AA1" s="417"/>
      <c r="AB1" s="417"/>
      <c r="AC1" s="417"/>
      <c r="AD1" s="417"/>
      <c r="AE1" s="417"/>
      <c r="AF1" s="417"/>
      <c r="AG1" s="417"/>
      <c r="AH1" s="417"/>
      <c r="AI1" s="417"/>
      <c r="AJ1" s="417"/>
    </row>
    <row r="2" spans="1:68" s="264" customFormat="1" ht="12.75" customHeight="1" x14ac:dyDescent="0.2">
      <c r="A2" s="670" t="s">
        <v>159</v>
      </c>
      <c r="B2" s="670"/>
      <c r="C2" s="418"/>
      <c r="D2" s="418"/>
      <c r="E2" s="418"/>
      <c r="F2" s="418"/>
      <c r="G2" s="419"/>
      <c r="H2" s="420"/>
      <c r="I2" s="420"/>
      <c r="J2" s="420"/>
      <c r="K2" s="420"/>
      <c r="L2" s="420"/>
      <c r="M2" s="420"/>
      <c r="N2" s="420"/>
      <c r="O2" s="420"/>
      <c r="P2" s="420"/>
      <c r="Q2" s="420"/>
      <c r="R2" s="420"/>
      <c r="S2" s="420"/>
      <c r="T2" s="420"/>
      <c r="U2" s="420"/>
      <c r="V2" s="420"/>
      <c r="W2" s="420"/>
      <c r="X2" s="420"/>
      <c r="Y2" s="420"/>
      <c r="Z2" s="420"/>
      <c r="AA2" s="420"/>
      <c r="AB2" s="420"/>
      <c r="AC2" s="420"/>
      <c r="AD2" s="420"/>
      <c r="AE2" s="420"/>
      <c r="AF2" s="420"/>
      <c r="AG2" s="420"/>
      <c r="AH2" s="420"/>
      <c r="AI2" s="420"/>
      <c r="AJ2" s="420"/>
    </row>
    <row r="3" spans="1:68" s="264" customFormat="1" ht="12.75" customHeight="1" x14ac:dyDescent="0.2">
      <c r="A3" s="671" t="s">
        <v>160</v>
      </c>
      <c r="B3" s="671"/>
      <c r="C3" s="418"/>
      <c r="D3" s="418"/>
      <c r="E3" s="418"/>
      <c r="F3" s="418"/>
      <c r="I3" s="421"/>
      <c r="J3" s="421"/>
      <c r="K3" s="421"/>
      <c r="L3" s="422"/>
      <c r="N3" s="421"/>
      <c r="O3" s="421"/>
      <c r="P3" s="421"/>
      <c r="Q3" s="421"/>
      <c r="R3" s="421"/>
      <c r="S3" s="421"/>
      <c r="T3" s="422"/>
      <c r="U3" s="421"/>
      <c r="V3" s="422"/>
      <c r="W3" s="421"/>
      <c r="X3" s="421"/>
      <c r="Y3" s="423"/>
      <c r="Z3" s="421"/>
      <c r="AA3" s="421"/>
      <c r="AB3" s="421"/>
      <c r="AC3" s="421"/>
      <c r="AD3" s="421"/>
      <c r="AE3" s="421"/>
      <c r="AF3" s="421"/>
      <c r="AG3" s="421"/>
      <c r="AH3" s="421"/>
      <c r="AI3" s="421"/>
      <c r="AJ3" s="421"/>
    </row>
    <row r="4" spans="1:68" s="264" customFormat="1" ht="12.75" customHeight="1" x14ac:dyDescent="0.2">
      <c r="A4" s="672" t="s">
        <v>161</v>
      </c>
      <c r="B4" s="672"/>
      <c r="C4" s="418"/>
      <c r="D4" s="418"/>
      <c r="E4" s="418"/>
      <c r="F4" s="418"/>
      <c r="I4" s="424"/>
      <c r="K4" s="421"/>
      <c r="L4" s="422"/>
      <c r="N4" s="421"/>
      <c r="O4" s="421"/>
      <c r="P4" s="421"/>
      <c r="Q4" s="422"/>
      <c r="R4" s="421"/>
      <c r="AA4" s="425"/>
      <c r="AB4" s="425"/>
      <c r="AC4" s="425"/>
      <c r="AD4" s="425"/>
      <c r="AE4" s="425"/>
    </row>
    <row r="5" spans="1:68" s="264" customFormat="1" ht="12.75" customHeight="1" thickBot="1" x14ac:dyDescent="0.25">
      <c r="A5" s="418"/>
      <c r="B5" s="418"/>
      <c r="C5" s="418"/>
      <c r="D5" s="418"/>
      <c r="E5" s="418"/>
      <c r="F5" s="418"/>
      <c r="G5" s="418"/>
      <c r="H5" s="418"/>
      <c r="I5" s="418"/>
      <c r="J5" s="418"/>
      <c r="K5" s="418"/>
      <c r="L5" s="418"/>
      <c r="N5" s="265"/>
      <c r="O5" s="265"/>
      <c r="P5" s="265"/>
      <c r="Q5" s="418"/>
      <c r="R5" s="265"/>
      <c r="S5" s="265"/>
      <c r="T5" s="418"/>
      <c r="U5" s="418"/>
    </row>
    <row r="6" spans="1:68" s="553" customFormat="1" ht="15" hidden="1" customHeight="1" thickBot="1" x14ac:dyDescent="0.25">
      <c r="A6" s="426"/>
      <c r="B6" s="427"/>
      <c r="C6" s="428">
        <f>G7</f>
        <v>2011</v>
      </c>
      <c r="D6" s="428"/>
      <c r="E6" s="428"/>
      <c r="F6" s="429"/>
      <c r="G6" s="11" t="s">
        <v>5</v>
      </c>
      <c r="H6" s="428">
        <f>L7</f>
        <v>2012</v>
      </c>
      <c r="I6" s="428"/>
      <c r="J6" s="428"/>
      <c r="K6" s="429"/>
      <c r="L6" s="11" t="s">
        <v>5</v>
      </c>
      <c r="M6" s="428">
        <f>Q7</f>
        <v>2013</v>
      </c>
      <c r="N6" s="428"/>
      <c r="O6" s="428"/>
      <c r="P6" s="429"/>
      <c r="Q6" s="11" t="s">
        <v>5</v>
      </c>
      <c r="R6" s="428">
        <f>V7</f>
        <v>2014</v>
      </c>
      <c r="S6" s="428"/>
      <c r="T6" s="428"/>
      <c r="U6" s="429"/>
      <c r="V6" s="11" t="s">
        <v>5</v>
      </c>
      <c r="W6" s="428">
        <v>2015</v>
      </c>
      <c r="X6" s="428"/>
      <c r="Y6" s="428"/>
      <c r="Z6" s="428"/>
      <c r="AA6" s="11" t="s">
        <v>5</v>
      </c>
      <c r="AB6" s="428">
        <f>W6+1</f>
        <v>2016</v>
      </c>
      <c r="AC6" s="428"/>
      <c r="AD6" s="428"/>
      <c r="AE6" s="428"/>
      <c r="AF6" s="11" t="s">
        <v>6</v>
      </c>
      <c r="AG6" s="11" t="s">
        <v>6</v>
      </c>
      <c r="AH6" s="11" t="s">
        <v>6</v>
      </c>
      <c r="AI6" s="11" t="s">
        <v>6</v>
      </c>
      <c r="AJ6" s="11" t="s">
        <v>6</v>
      </c>
      <c r="AK6" s="430"/>
      <c r="AL6" s="430"/>
      <c r="AM6" s="430"/>
      <c r="AN6" s="430"/>
      <c r="AO6" s="430"/>
      <c r="AP6" s="430"/>
      <c r="AQ6" s="430"/>
      <c r="AR6" s="430"/>
      <c r="AS6" s="430"/>
      <c r="AT6" s="430"/>
      <c r="AU6" s="430"/>
      <c r="AV6" s="430"/>
      <c r="AW6" s="430"/>
      <c r="AX6" s="430"/>
      <c r="AY6" s="430"/>
      <c r="AZ6" s="430"/>
      <c r="BA6" s="430"/>
      <c r="BB6" s="430"/>
      <c r="BC6" s="430"/>
      <c r="BD6" s="430"/>
      <c r="BE6" s="430"/>
      <c r="BF6" s="430"/>
      <c r="BG6" s="430"/>
      <c r="BH6" s="430"/>
      <c r="BI6" s="430"/>
      <c r="BJ6" s="430"/>
      <c r="BK6" s="430"/>
      <c r="BL6" s="430"/>
      <c r="BM6" s="430"/>
      <c r="BN6" s="430"/>
      <c r="BO6" s="430"/>
      <c r="BP6" s="430"/>
    </row>
    <row r="7" spans="1:68" s="553" customFormat="1" ht="13.5" customHeight="1" thickBot="1" x14ac:dyDescent="0.25">
      <c r="A7" s="431"/>
      <c r="B7" s="432"/>
      <c r="C7" s="433" t="s">
        <v>7</v>
      </c>
      <c r="D7" s="433" t="s">
        <v>8</v>
      </c>
      <c r="E7" s="433" t="s">
        <v>9</v>
      </c>
      <c r="F7" s="433" t="s">
        <v>10</v>
      </c>
      <c r="G7" s="434">
        <v>2011</v>
      </c>
      <c r="H7" s="433" t="s">
        <v>11</v>
      </c>
      <c r="I7" s="433" t="s">
        <v>12</v>
      </c>
      <c r="J7" s="433" t="s">
        <v>13</v>
      </c>
      <c r="K7" s="433" t="s">
        <v>14</v>
      </c>
      <c r="L7" s="434">
        <v>2012</v>
      </c>
      <c r="M7" s="433" t="s">
        <v>15</v>
      </c>
      <c r="N7" s="433" t="s">
        <v>16</v>
      </c>
      <c r="O7" s="433" t="s">
        <v>17</v>
      </c>
      <c r="P7" s="433" t="s">
        <v>18</v>
      </c>
      <c r="Q7" s="434">
        <v>2013</v>
      </c>
      <c r="R7" s="433" t="s">
        <v>19</v>
      </c>
      <c r="S7" s="433" t="s">
        <v>20</v>
      </c>
      <c r="T7" s="433" t="s">
        <v>21</v>
      </c>
      <c r="U7" s="433" t="s">
        <v>22</v>
      </c>
      <c r="V7" s="434">
        <v>2014</v>
      </c>
      <c r="W7" s="433" t="s">
        <v>23</v>
      </c>
      <c r="X7" s="433" t="s">
        <v>24</v>
      </c>
      <c r="Y7" s="433" t="s">
        <v>25</v>
      </c>
      <c r="Z7" s="433" t="s">
        <v>26</v>
      </c>
      <c r="AA7" s="434">
        <v>2015</v>
      </c>
      <c r="AB7" s="433" t="s">
        <v>27</v>
      </c>
      <c r="AC7" s="433" t="s">
        <v>28</v>
      </c>
      <c r="AD7" s="433" t="s">
        <v>29</v>
      </c>
      <c r="AE7" s="433" t="s">
        <v>30</v>
      </c>
      <c r="AF7" s="434" t="s">
        <v>31</v>
      </c>
      <c r="AG7" s="434" t="s">
        <v>32</v>
      </c>
      <c r="AH7" s="434" t="s">
        <v>33</v>
      </c>
      <c r="AI7" s="434" t="s">
        <v>34</v>
      </c>
      <c r="AJ7" s="434" t="s">
        <v>35</v>
      </c>
      <c r="AK7" s="430"/>
      <c r="AL7" s="430"/>
      <c r="AM7" s="430"/>
      <c r="AN7" s="430"/>
      <c r="AO7" s="430"/>
      <c r="AP7" s="430"/>
      <c r="AQ7" s="430"/>
      <c r="AR7" s="430"/>
      <c r="AS7" s="430"/>
      <c r="AT7" s="430"/>
      <c r="AU7" s="430"/>
      <c r="AV7" s="430"/>
      <c r="AW7" s="430"/>
      <c r="AX7" s="430"/>
      <c r="AY7" s="430"/>
      <c r="AZ7" s="430"/>
      <c r="BA7" s="430"/>
      <c r="BB7" s="430"/>
      <c r="BC7" s="430"/>
      <c r="BD7" s="430"/>
      <c r="BE7" s="430"/>
      <c r="BF7" s="430"/>
      <c r="BG7" s="430"/>
      <c r="BH7" s="430"/>
      <c r="BI7" s="430"/>
      <c r="BJ7" s="430"/>
      <c r="BK7" s="430"/>
      <c r="BL7" s="430"/>
      <c r="BM7" s="430"/>
      <c r="BN7" s="430"/>
      <c r="BO7" s="430"/>
      <c r="BP7" s="430"/>
    </row>
    <row r="8" spans="1:68" s="554" customFormat="1" ht="31" customHeight="1" thickBot="1" x14ac:dyDescent="0.25">
      <c r="A8" s="435" t="s">
        <v>68</v>
      </c>
      <c r="B8" s="436"/>
      <c r="C8" s="437">
        <f>'Revenue (More Detail)'!B9</f>
        <v>4.5</v>
      </c>
      <c r="D8" s="437">
        <f>'Revenue (More Detail)'!C9</f>
        <v>7</v>
      </c>
      <c r="E8" s="437">
        <f>'Revenue (More Detail)'!D9</f>
        <v>21.5</v>
      </c>
      <c r="F8" s="437">
        <f>'Revenue (More Detail)'!E9</f>
        <v>32</v>
      </c>
      <c r="G8" s="438">
        <f>SUM(C8:F8)</f>
        <v>65</v>
      </c>
      <c r="H8" s="437">
        <f>'Revenue (More Detail)'!G9</f>
        <v>9.8000000000000007</v>
      </c>
      <c r="I8" s="437">
        <f>'Revenue (More Detail)'!H9</f>
        <v>15.200000000000001</v>
      </c>
      <c r="J8" s="437">
        <f>'Revenue (More Detail)'!I9</f>
        <v>47</v>
      </c>
      <c r="K8" s="437">
        <f>'Revenue (More Detail)'!J9</f>
        <v>70</v>
      </c>
      <c r="L8" s="438">
        <f>SUM(H8:K8)</f>
        <v>142</v>
      </c>
      <c r="M8" s="439">
        <f>'Revenue (More Detail)'!L9</f>
        <v>20.430000000000003</v>
      </c>
      <c r="N8" s="440">
        <f>'Revenue (More Detail)'!M9</f>
        <v>31.62</v>
      </c>
      <c r="O8" s="440">
        <f>'Revenue (More Detail)'!N9</f>
        <v>98.25</v>
      </c>
      <c r="P8" s="441">
        <f>'Revenue (More Detail)'!O9</f>
        <v>146.4</v>
      </c>
      <c r="Q8" s="438">
        <f>SUM(M8:P8)</f>
        <v>296.70000000000005</v>
      </c>
      <c r="R8" s="437">
        <f>'Revenue (More Detail)'!Q9</f>
        <v>40.665000000000006</v>
      </c>
      <c r="S8" s="437">
        <f>'Revenue (More Detail)'!R9</f>
        <v>62.85</v>
      </c>
      <c r="T8" s="437">
        <f>'Revenue (More Detail)'!S9</f>
        <v>195.91500000000002</v>
      </c>
      <c r="U8" s="437">
        <f>'Revenue (More Detail)'!T9</f>
        <v>292.02</v>
      </c>
      <c r="V8" s="438">
        <f>SUM(R8:U8)</f>
        <v>591.45000000000005</v>
      </c>
      <c r="W8" s="437">
        <f>'Revenue (More Detail)'!V9</f>
        <v>77.078250000000011</v>
      </c>
      <c r="X8" s="437">
        <f>'Revenue (More Detail)'!W9</f>
        <v>119.0445</v>
      </c>
      <c r="Y8" s="437">
        <f>'Revenue (More Detail)'!X9</f>
        <v>371.68275</v>
      </c>
      <c r="Z8" s="437">
        <f>'Revenue (More Detail)'!Y9</f>
        <v>554.09699999999998</v>
      </c>
      <c r="AA8" s="438">
        <f>SUM(W8:Z8)</f>
        <v>1121.9024999999999</v>
      </c>
      <c r="AB8" s="437">
        <f>'Revenue (More Detail)'!AA9</f>
        <v>138.74085000000005</v>
      </c>
      <c r="AC8" s="437">
        <f>'Revenue (More Detail)'!AB9</f>
        <v>214.2801</v>
      </c>
      <c r="AD8" s="437">
        <f>'Revenue (More Detail)'!AC9</f>
        <v>669.02895000000012</v>
      </c>
      <c r="AE8" s="437">
        <f>'Revenue (More Detail)'!AD9</f>
        <v>997.37459999999987</v>
      </c>
      <c r="AF8" s="438">
        <f>'Revenue (More Detail)'!AE9</f>
        <v>2019.4245000000001</v>
      </c>
      <c r="AG8" s="438">
        <f>'Revenue (More Detail)'!AF9</f>
        <v>3439.1904749999999</v>
      </c>
      <c r="AH8" s="438">
        <f>'Revenue (More Detail)'!AG9</f>
        <v>5524.2956475000001</v>
      </c>
      <c r="AI8" s="438">
        <f>'Revenue (More Detail)'!AH9</f>
        <v>8341.5002343750002</v>
      </c>
      <c r="AJ8" s="438">
        <f>'Revenue (More Detail)'!AI9</f>
        <v>11799.225207</v>
      </c>
      <c r="AK8" s="442"/>
      <c r="AL8" s="442"/>
      <c r="AM8" s="442"/>
      <c r="AN8" s="442"/>
      <c r="AO8" s="442"/>
      <c r="AP8" s="442"/>
      <c r="AQ8" s="442"/>
      <c r="AR8" s="442"/>
      <c r="AS8" s="442"/>
      <c r="AT8" s="442"/>
      <c r="AU8" s="442"/>
      <c r="AV8" s="442"/>
      <c r="AW8" s="442"/>
      <c r="AX8" s="442"/>
      <c r="AY8" s="442"/>
      <c r="AZ8" s="442"/>
      <c r="BA8" s="442"/>
      <c r="BB8" s="442"/>
      <c r="BC8" s="442"/>
      <c r="BD8" s="442"/>
      <c r="BE8" s="442"/>
      <c r="BF8" s="442"/>
      <c r="BG8" s="442"/>
      <c r="BH8" s="442"/>
      <c r="BI8" s="442"/>
      <c r="BJ8" s="442"/>
      <c r="BK8" s="442"/>
      <c r="BL8" s="442"/>
      <c r="BM8" s="442"/>
      <c r="BN8" s="442"/>
      <c r="BO8" s="442"/>
      <c r="BP8" s="442"/>
    </row>
    <row r="9" spans="1:68" s="555" customFormat="1" ht="12.75" customHeight="1" x14ac:dyDescent="0.2">
      <c r="A9" s="443" t="s">
        <v>162</v>
      </c>
      <c r="B9" s="444"/>
      <c r="C9" s="445"/>
      <c r="D9" s="445"/>
      <c r="E9" s="445"/>
      <c r="F9" s="445"/>
      <c r="G9" s="446"/>
      <c r="H9" s="447">
        <f t="shared" ref="H9:AE9" si="0">H8/C8-1</f>
        <v>1.177777777777778</v>
      </c>
      <c r="I9" s="445">
        <f t="shared" si="0"/>
        <v>1.1714285714285717</v>
      </c>
      <c r="J9" s="445">
        <f t="shared" si="0"/>
        <v>1.1860465116279069</v>
      </c>
      <c r="K9" s="445">
        <f t="shared" si="0"/>
        <v>1.1875</v>
      </c>
      <c r="L9" s="446">
        <f t="shared" si="0"/>
        <v>1.1846153846153844</v>
      </c>
      <c r="M9" s="445">
        <f t="shared" si="0"/>
        <v>1.0846938775510204</v>
      </c>
      <c r="N9" s="445">
        <f t="shared" si="0"/>
        <v>1.0802631578947368</v>
      </c>
      <c r="O9" s="445">
        <f t="shared" si="0"/>
        <v>1.0904255319148937</v>
      </c>
      <c r="P9" s="445">
        <f t="shared" si="0"/>
        <v>1.0914285714285716</v>
      </c>
      <c r="Q9" s="446">
        <f t="shared" si="0"/>
        <v>1.0894366197183101</v>
      </c>
      <c r="R9" s="445">
        <f t="shared" si="0"/>
        <v>0.99045521292217331</v>
      </c>
      <c r="S9" s="445">
        <f t="shared" si="0"/>
        <v>0.98766603415559762</v>
      </c>
      <c r="T9" s="445">
        <f t="shared" si="0"/>
        <v>0.99404580152671773</v>
      </c>
      <c r="U9" s="445">
        <f t="shared" si="0"/>
        <v>0.99467213114754083</v>
      </c>
      <c r="V9" s="446">
        <f t="shared" si="0"/>
        <v>0.99342770475227482</v>
      </c>
      <c r="W9" s="445">
        <f t="shared" si="0"/>
        <v>0.89544448542973076</v>
      </c>
      <c r="X9" s="445">
        <f t="shared" si="0"/>
        <v>0.89410501193317415</v>
      </c>
      <c r="Y9" s="445">
        <f t="shared" si="0"/>
        <v>0.89716331061940102</v>
      </c>
      <c r="Z9" s="445">
        <f t="shared" si="0"/>
        <v>0.89746250256831739</v>
      </c>
      <c r="AA9" s="446">
        <f t="shared" si="0"/>
        <v>0.89686786710626398</v>
      </c>
      <c r="AB9" s="445">
        <f t="shared" si="0"/>
        <v>0.80000000000000049</v>
      </c>
      <c r="AC9" s="445">
        <f t="shared" si="0"/>
        <v>0.8</v>
      </c>
      <c r="AD9" s="445">
        <f t="shared" si="0"/>
        <v>0.80000000000000027</v>
      </c>
      <c r="AE9" s="445">
        <f t="shared" si="0"/>
        <v>0.79999999999999982</v>
      </c>
      <c r="AF9" s="446">
        <f>AF8/AA8-1</f>
        <v>0.80000000000000027</v>
      </c>
      <c r="AG9" s="446">
        <f>AG8/AF8-1</f>
        <v>0.70305474406198387</v>
      </c>
      <c r="AH9" s="446">
        <f>AH8/AG8-1</f>
        <v>0.60627789814403932</v>
      </c>
      <c r="AI9" s="446">
        <f>AI8/AH8-1</f>
        <v>0.50996629554935491</v>
      </c>
      <c r="AJ9" s="446">
        <f>AJ8/AI8-1</f>
        <v>0.41452075471698113</v>
      </c>
      <c r="AK9" s="448"/>
      <c r="AL9" s="448"/>
      <c r="AM9" s="448"/>
      <c r="AN9" s="448"/>
      <c r="AO9" s="448"/>
      <c r="AP9" s="448"/>
      <c r="AQ9" s="448"/>
      <c r="AR9" s="448"/>
      <c r="AS9" s="448"/>
      <c r="AT9" s="448"/>
      <c r="AU9" s="448"/>
      <c r="AV9" s="448"/>
      <c r="AW9" s="448"/>
      <c r="AX9" s="448"/>
      <c r="AY9" s="448"/>
      <c r="AZ9" s="448"/>
      <c r="BA9" s="448"/>
      <c r="BB9" s="448"/>
      <c r="BC9" s="448"/>
      <c r="BD9" s="448"/>
      <c r="BE9" s="448"/>
      <c r="BF9" s="448"/>
      <c r="BG9" s="448"/>
      <c r="BH9" s="448"/>
      <c r="BI9" s="448"/>
      <c r="BJ9" s="448"/>
      <c r="BK9" s="448"/>
      <c r="BL9" s="448"/>
      <c r="BM9" s="448"/>
      <c r="BN9" s="448"/>
      <c r="BO9" s="448"/>
      <c r="BP9" s="448"/>
    </row>
    <row r="10" spans="1:68" s="555" customFormat="1" ht="12.75" customHeight="1" x14ac:dyDescent="0.2">
      <c r="A10" s="443" t="s">
        <v>163</v>
      </c>
      <c r="B10" s="444"/>
      <c r="C10" s="445"/>
      <c r="D10" s="445">
        <f>D8/C8-1</f>
        <v>0.55555555555555558</v>
      </c>
      <c r="E10" s="445">
        <f>E8/D8-1</f>
        <v>2.0714285714285716</v>
      </c>
      <c r="F10" s="445">
        <f>F8/E8-1</f>
        <v>0.48837209302325579</v>
      </c>
      <c r="G10" s="449"/>
      <c r="H10" s="447">
        <f>H8/F8-1</f>
        <v>-0.69374999999999998</v>
      </c>
      <c r="I10" s="445">
        <f>I8/H8-1</f>
        <v>0.55102040816326525</v>
      </c>
      <c r="J10" s="445">
        <f>J8/I8-1</f>
        <v>2.0921052631578947</v>
      </c>
      <c r="K10" s="445">
        <f>K8/J8-1</f>
        <v>0.4893617021276595</v>
      </c>
      <c r="L10" s="449"/>
      <c r="M10" s="445">
        <f>M8/K8-1</f>
        <v>-0.70814285714285707</v>
      </c>
      <c r="N10" s="445">
        <f>N8/M8-1</f>
        <v>0.54772393538913344</v>
      </c>
      <c r="O10" s="445">
        <f>O8/N8-1</f>
        <v>2.107210626185958</v>
      </c>
      <c r="P10" s="445">
        <f>P8/O8-1</f>
        <v>0.49007633587786259</v>
      </c>
      <c r="Q10" s="449"/>
      <c r="R10" s="445">
        <f>R8/P8-1</f>
        <v>-0.72223360655737701</v>
      </c>
      <c r="S10" s="445">
        <f>S8/R8-1</f>
        <v>0.54555514570269259</v>
      </c>
      <c r="T10" s="445">
        <f>T8/S8-1</f>
        <v>2.117183770883055</v>
      </c>
      <c r="U10" s="445">
        <f>U8/T8-1</f>
        <v>0.49054436873133733</v>
      </c>
      <c r="V10" s="449"/>
      <c r="W10" s="445">
        <f>W8/U8-1</f>
        <v>-0.73605146907746044</v>
      </c>
      <c r="X10" s="445">
        <f>X8/W8-1</f>
        <v>0.54446293215011998</v>
      </c>
      <c r="Y10" s="445">
        <f>Y8/X8-1</f>
        <v>2.1222169020828345</v>
      </c>
      <c r="Z10" s="445">
        <f>Z8/Y8-1</f>
        <v>0.49077943488095688</v>
      </c>
      <c r="AA10" s="449"/>
      <c r="AB10" s="445">
        <f>AB8/Z8-1</f>
        <v>-0.74960909371463824</v>
      </c>
      <c r="AC10" s="445">
        <f>AC8/AB8-1</f>
        <v>0.54446293215011954</v>
      </c>
      <c r="AD10" s="445">
        <f>AD8/AC8-1</f>
        <v>2.122216902082835</v>
      </c>
      <c r="AE10" s="445">
        <f>AE8/AD8-1</f>
        <v>0.49077943488095643</v>
      </c>
      <c r="AF10" s="450"/>
      <c r="AG10" s="450"/>
      <c r="AH10" s="450"/>
      <c r="AI10" s="450"/>
      <c r="AJ10" s="450"/>
      <c r="AK10" s="448"/>
      <c r="AL10" s="448"/>
      <c r="AM10" s="448"/>
      <c r="AN10" s="448"/>
      <c r="AO10" s="448"/>
      <c r="AP10" s="448"/>
      <c r="AQ10" s="448"/>
      <c r="AR10" s="448"/>
      <c r="AS10" s="448"/>
      <c r="AT10" s="448"/>
      <c r="AU10" s="448"/>
      <c r="AV10" s="448"/>
      <c r="AW10" s="448"/>
      <c r="AX10" s="448"/>
      <c r="AY10" s="448"/>
      <c r="AZ10" s="448"/>
      <c r="BA10" s="448"/>
      <c r="BB10" s="448"/>
      <c r="BC10" s="448"/>
      <c r="BD10" s="448"/>
      <c r="BE10" s="448"/>
      <c r="BF10" s="448"/>
      <c r="BG10" s="448"/>
      <c r="BH10" s="448"/>
      <c r="BI10" s="448"/>
      <c r="BJ10" s="448"/>
      <c r="BK10" s="448"/>
      <c r="BL10" s="448"/>
      <c r="BM10" s="448"/>
      <c r="BN10" s="448"/>
      <c r="BO10" s="448"/>
      <c r="BP10" s="448"/>
    </row>
    <row r="11" spans="1:68" s="555" customFormat="1" ht="12.75" customHeight="1" x14ac:dyDescent="0.2">
      <c r="A11" s="443"/>
      <c r="B11" s="444"/>
      <c r="C11" s="445"/>
      <c r="D11" s="445"/>
      <c r="E11" s="445"/>
      <c r="F11" s="445"/>
      <c r="G11" s="449"/>
      <c r="H11" s="447"/>
      <c r="I11" s="445"/>
      <c r="J11" s="445"/>
      <c r="K11" s="445"/>
      <c r="L11" s="449"/>
      <c r="M11" s="445"/>
      <c r="N11" s="445"/>
      <c r="O11" s="445"/>
      <c r="P11" s="445"/>
      <c r="Q11" s="449"/>
      <c r="R11" s="445"/>
      <c r="S11" s="445"/>
      <c r="T11" s="445"/>
      <c r="U11" s="445"/>
      <c r="V11" s="449"/>
      <c r="W11" s="445"/>
      <c r="X11" s="445"/>
      <c r="Y11" s="445"/>
      <c r="Z11" s="445"/>
      <c r="AA11" s="449"/>
      <c r="AB11" s="445"/>
      <c r="AC11" s="445"/>
      <c r="AD11" s="445"/>
      <c r="AE11" s="445"/>
      <c r="AF11" s="450"/>
      <c r="AG11" s="450"/>
      <c r="AH11" s="450"/>
      <c r="AI11" s="450"/>
      <c r="AJ11" s="450"/>
      <c r="AK11" s="448"/>
      <c r="AL11" s="448"/>
      <c r="AM11" s="448"/>
      <c r="AN11" s="448"/>
      <c r="AO11" s="448"/>
      <c r="AP11" s="448"/>
      <c r="AQ11" s="448"/>
      <c r="AR11" s="448"/>
      <c r="AS11" s="448"/>
      <c r="AT11" s="448"/>
      <c r="AU11" s="448"/>
      <c r="AV11" s="448"/>
      <c r="AW11" s="448"/>
      <c r="AX11" s="448"/>
      <c r="AY11" s="448"/>
      <c r="AZ11" s="448"/>
      <c r="BA11" s="448"/>
      <c r="BB11" s="448"/>
      <c r="BC11" s="448"/>
      <c r="BD11" s="448"/>
      <c r="BE11" s="448"/>
      <c r="BF11" s="448"/>
      <c r="BG11" s="448"/>
      <c r="BH11" s="448"/>
      <c r="BI11" s="448"/>
      <c r="BJ11" s="448"/>
      <c r="BK11" s="448"/>
      <c r="BL11" s="448"/>
      <c r="BM11" s="448"/>
      <c r="BN11" s="448"/>
      <c r="BO11" s="448"/>
      <c r="BP11" s="448"/>
    </row>
    <row r="12" spans="1:68" s="556" customFormat="1" ht="12.75" customHeight="1" thickBot="1" x14ac:dyDescent="0.25">
      <c r="A12" s="451" t="s">
        <v>164</v>
      </c>
      <c r="B12" s="452"/>
      <c r="C12" s="453">
        <v>1.3499999999999999</v>
      </c>
      <c r="D12" s="453">
        <v>2.1</v>
      </c>
      <c r="E12" s="453">
        <v>6.45</v>
      </c>
      <c r="F12" s="453">
        <v>9.6</v>
      </c>
      <c r="G12" s="454">
        <v>19.5</v>
      </c>
      <c r="H12" s="453">
        <v>2.7440000000000007</v>
      </c>
      <c r="I12" s="453">
        <v>4.2560000000000011</v>
      </c>
      <c r="J12" s="453">
        <v>13.160000000000002</v>
      </c>
      <c r="K12" s="453">
        <v>19.600000000000001</v>
      </c>
      <c r="L12" s="454">
        <v>39.760000000000005</v>
      </c>
      <c r="M12" s="453">
        <v>5.3118000000000007</v>
      </c>
      <c r="N12" s="453">
        <v>8.2212000000000014</v>
      </c>
      <c r="O12" s="453">
        <v>25.545000000000002</v>
      </c>
      <c r="P12" s="453">
        <v>38.064</v>
      </c>
      <c r="Q12" s="454">
        <v>77.141999999999996</v>
      </c>
      <c r="R12" s="453">
        <v>9.7596000000000007</v>
      </c>
      <c r="S12" s="453">
        <v>15.084</v>
      </c>
      <c r="T12" s="453">
        <v>47.019600000000004</v>
      </c>
      <c r="U12" s="455">
        <v>70.084799999999987</v>
      </c>
      <c r="V12" s="454">
        <v>141.94799999999998</v>
      </c>
      <c r="W12" s="453">
        <v>16.957215000000001</v>
      </c>
      <c r="X12" s="453">
        <v>26.189789999999999</v>
      </c>
      <c r="Y12" s="453">
        <v>81.770205000000004</v>
      </c>
      <c r="Z12" s="455">
        <v>121.90133999999999</v>
      </c>
      <c r="AA12" s="454">
        <f>SUM(W12:Z12)</f>
        <v>246.81855000000002</v>
      </c>
      <c r="AB12" s="456">
        <f>AB8*AB13</f>
        <v>27.748170000000012</v>
      </c>
      <c r="AC12" s="456">
        <f>AC8*AC13</f>
        <v>42.856020000000001</v>
      </c>
      <c r="AD12" s="456">
        <f>AD8*AD13</f>
        <v>133.80579000000003</v>
      </c>
      <c r="AE12" s="457">
        <f>AE8*AE13</f>
        <v>199.47492</v>
      </c>
      <c r="AF12" s="454">
        <f>SUM(AB12:AE12)</f>
        <v>403.88490000000002</v>
      </c>
      <c r="AG12" s="454">
        <f>AG8*AG13</f>
        <v>619.05428549999999</v>
      </c>
      <c r="AH12" s="454">
        <f>AH8*AH13</f>
        <v>883.8873036</v>
      </c>
      <c r="AI12" s="454">
        <f>AI8*AI13</f>
        <v>1167.8100328125001</v>
      </c>
      <c r="AJ12" s="454">
        <f>AJ8*AJ13</f>
        <v>1415.9070248399998</v>
      </c>
      <c r="AK12" s="458"/>
      <c r="AL12" s="458"/>
      <c r="AM12" s="458"/>
      <c r="AN12" s="458"/>
      <c r="AO12" s="458"/>
      <c r="AP12" s="458"/>
      <c r="AQ12" s="458"/>
      <c r="AR12" s="458"/>
      <c r="AS12" s="458"/>
      <c r="AT12" s="458"/>
      <c r="AU12" s="458"/>
      <c r="AV12" s="458"/>
      <c r="AW12" s="458"/>
      <c r="AX12" s="458"/>
      <c r="AY12" s="458"/>
      <c r="AZ12" s="458"/>
      <c r="BA12" s="458"/>
      <c r="BB12" s="458"/>
      <c r="BC12" s="458"/>
      <c r="BD12" s="458"/>
      <c r="BE12" s="458"/>
      <c r="BF12" s="458"/>
      <c r="BG12" s="458"/>
      <c r="BH12" s="458"/>
      <c r="BI12" s="458"/>
      <c r="BJ12" s="458"/>
      <c r="BK12" s="458"/>
      <c r="BL12" s="458"/>
      <c r="BM12" s="458"/>
      <c r="BN12" s="458"/>
      <c r="BO12" s="458"/>
      <c r="BP12" s="458"/>
    </row>
    <row r="13" spans="1:68" s="555" customFormat="1" ht="12.75" customHeight="1" thickBot="1" x14ac:dyDescent="0.25">
      <c r="A13" s="459" t="s">
        <v>165</v>
      </c>
      <c r="B13" s="444"/>
      <c r="C13" s="445">
        <f t="shared" ref="C13:AA13" si="1">C12/revenue</f>
        <v>0.3</v>
      </c>
      <c r="D13" s="445">
        <f t="shared" si="1"/>
        <v>0.3</v>
      </c>
      <c r="E13" s="445">
        <f t="shared" si="1"/>
        <v>0.3</v>
      </c>
      <c r="F13" s="445">
        <f t="shared" si="1"/>
        <v>0.3</v>
      </c>
      <c r="G13" s="460">
        <f t="shared" si="1"/>
        <v>0.3</v>
      </c>
      <c r="H13" s="447">
        <f t="shared" si="1"/>
        <v>0.28000000000000003</v>
      </c>
      <c r="I13" s="447">
        <f t="shared" si="1"/>
        <v>0.28000000000000003</v>
      </c>
      <c r="J13" s="447">
        <f t="shared" si="1"/>
        <v>0.28000000000000003</v>
      </c>
      <c r="K13" s="447">
        <f t="shared" si="1"/>
        <v>0.28000000000000003</v>
      </c>
      <c r="L13" s="460">
        <f t="shared" si="1"/>
        <v>0.28000000000000003</v>
      </c>
      <c r="M13" s="461">
        <f t="shared" si="1"/>
        <v>0.26</v>
      </c>
      <c r="N13" s="462">
        <f t="shared" si="1"/>
        <v>0.26</v>
      </c>
      <c r="O13" s="462">
        <f t="shared" si="1"/>
        <v>0.26</v>
      </c>
      <c r="P13" s="463">
        <f t="shared" si="1"/>
        <v>0.26</v>
      </c>
      <c r="Q13" s="460">
        <f t="shared" si="1"/>
        <v>0.25999999999999995</v>
      </c>
      <c r="R13" s="447">
        <f t="shared" si="1"/>
        <v>0.24</v>
      </c>
      <c r="S13" s="447">
        <f t="shared" si="1"/>
        <v>0.24</v>
      </c>
      <c r="T13" s="447">
        <f t="shared" si="1"/>
        <v>0.24</v>
      </c>
      <c r="U13" s="447">
        <f t="shared" si="1"/>
        <v>0.23999999999999996</v>
      </c>
      <c r="V13" s="460">
        <f t="shared" si="1"/>
        <v>0.23999999999999994</v>
      </c>
      <c r="W13" s="447">
        <f t="shared" si="1"/>
        <v>0.21999999999999997</v>
      </c>
      <c r="X13" s="447">
        <f t="shared" si="1"/>
        <v>0.22</v>
      </c>
      <c r="Y13" s="447">
        <f t="shared" si="1"/>
        <v>0.22</v>
      </c>
      <c r="Z13" s="447">
        <f t="shared" si="1"/>
        <v>0.22</v>
      </c>
      <c r="AA13" s="460">
        <f t="shared" si="1"/>
        <v>0.22000000000000003</v>
      </c>
      <c r="AB13" s="464">
        <v>0.2</v>
      </c>
      <c r="AC13" s="465">
        <v>0.2</v>
      </c>
      <c r="AD13" s="465">
        <v>0.2</v>
      </c>
      <c r="AE13" s="466">
        <v>0.2</v>
      </c>
      <c r="AF13" s="460">
        <f>AF12/revenue</f>
        <v>0.2</v>
      </c>
      <c r="AG13" s="467">
        <v>0.18</v>
      </c>
      <c r="AH13" s="467">
        <v>0.16</v>
      </c>
      <c r="AI13" s="467">
        <v>0.14000000000000001</v>
      </c>
      <c r="AJ13" s="467">
        <v>0.12</v>
      </c>
      <c r="AK13" s="448"/>
      <c r="AL13" s="448"/>
      <c r="AM13" s="448"/>
      <c r="AN13" s="448"/>
      <c r="AO13" s="448"/>
      <c r="AP13" s="448"/>
      <c r="AQ13" s="448"/>
      <c r="AR13" s="448"/>
      <c r="AS13" s="448"/>
      <c r="AT13" s="448"/>
      <c r="AU13" s="448"/>
      <c r="AV13" s="448"/>
      <c r="AW13" s="448"/>
      <c r="AX13" s="448"/>
      <c r="AY13" s="448"/>
      <c r="AZ13" s="448"/>
      <c r="BA13" s="448"/>
      <c r="BB13" s="448"/>
      <c r="BC13" s="448"/>
      <c r="BD13" s="448"/>
      <c r="BE13" s="448"/>
      <c r="BF13" s="448"/>
      <c r="BG13" s="448"/>
      <c r="BH13" s="448"/>
      <c r="BI13" s="448"/>
      <c r="BJ13" s="448"/>
      <c r="BK13" s="448"/>
      <c r="BL13" s="448"/>
      <c r="BM13" s="448"/>
      <c r="BN13" s="448"/>
      <c r="BO13" s="448"/>
      <c r="BP13" s="448"/>
    </row>
    <row r="14" spans="1:68" s="556" customFormat="1" ht="12.75" customHeight="1" thickBot="1" x14ac:dyDescent="0.25">
      <c r="A14" s="468" t="s">
        <v>166</v>
      </c>
      <c r="B14" s="469"/>
      <c r="C14" s="470">
        <f>C8-C12</f>
        <v>3.1500000000000004</v>
      </c>
      <c r="D14" s="470">
        <f>D8-D12</f>
        <v>4.9000000000000004</v>
      </c>
      <c r="E14" s="470">
        <f>E8-E12</f>
        <v>15.05</v>
      </c>
      <c r="F14" s="471">
        <f>F8-F12</f>
        <v>22.4</v>
      </c>
      <c r="G14" s="472">
        <f>G8-G12</f>
        <v>45.5</v>
      </c>
      <c r="H14" s="470">
        <f t="shared" ref="H14:AJ14" si="2">H8-H12</f>
        <v>7.056</v>
      </c>
      <c r="I14" s="470">
        <f t="shared" si="2"/>
        <v>10.943999999999999</v>
      </c>
      <c r="J14" s="470">
        <f t="shared" si="2"/>
        <v>33.839999999999996</v>
      </c>
      <c r="K14" s="471">
        <f t="shared" si="2"/>
        <v>50.4</v>
      </c>
      <c r="L14" s="472">
        <f>L8-L12</f>
        <v>102.24</v>
      </c>
      <c r="M14" s="473">
        <f t="shared" si="2"/>
        <v>15.118200000000002</v>
      </c>
      <c r="N14" s="473">
        <f t="shared" si="2"/>
        <v>23.398800000000001</v>
      </c>
      <c r="O14" s="473">
        <f t="shared" si="2"/>
        <v>72.704999999999998</v>
      </c>
      <c r="P14" s="474">
        <f t="shared" si="2"/>
        <v>108.33600000000001</v>
      </c>
      <c r="Q14" s="472">
        <f>Q8-Q12</f>
        <v>219.55800000000005</v>
      </c>
      <c r="R14" s="470">
        <f t="shared" si="2"/>
        <v>30.905400000000007</v>
      </c>
      <c r="S14" s="470">
        <f t="shared" si="2"/>
        <v>47.766000000000005</v>
      </c>
      <c r="T14" s="470">
        <f t="shared" si="2"/>
        <v>148.89540000000002</v>
      </c>
      <c r="U14" s="471">
        <f t="shared" si="2"/>
        <v>221.93520000000001</v>
      </c>
      <c r="V14" s="472">
        <f>V8-V12</f>
        <v>449.50200000000007</v>
      </c>
      <c r="W14" s="470">
        <f t="shared" si="2"/>
        <v>60.121035000000006</v>
      </c>
      <c r="X14" s="470">
        <f t="shared" si="2"/>
        <v>92.854709999999997</v>
      </c>
      <c r="Y14" s="470">
        <f t="shared" si="2"/>
        <v>289.91254500000002</v>
      </c>
      <c r="Z14" s="471">
        <f t="shared" si="2"/>
        <v>432.19565999999998</v>
      </c>
      <c r="AA14" s="472">
        <f t="shared" si="2"/>
        <v>875.08394999999996</v>
      </c>
      <c r="AB14" s="470">
        <f t="shared" si="2"/>
        <v>110.99268000000004</v>
      </c>
      <c r="AC14" s="470">
        <f t="shared" si="2"/>
        <v>171.42408</v>
      </c>
      <c r="AD14" s="470">
        <f t="shared" si="2"/>
        <v>535.22316000000012</v>
      </c>
      <c r="AE14" s="470">
        <f t="shared" si="2"/>
        <v>797.89967999999988</v>
      </c>
      <c r="AF14" s="472">
        <f t="shared" si="2"/>
        <v>1615.5396000000001</v>
      </c>
      <c r="AG14" s="472">
        <f t="shared" si="2"/>
        <v>2820.1361895</v>
      </c>
      <c r="AH14" s="472">
        <f t="shared" si="2"/>
        <v>4640.4083439000005</v>
      </c>
      <c r="AI14" s="472">
        <f t="shared" si="2"/>
        <v>7173.6902015625001</v>
      </c>
      <c r="AJ14" s="472">
        <f t="shared" si="2"/>
        <v>10383.318182159999</v>
      </c>
      <c r="AK14" s="458"/>
      <c r="AL14" s="458"/>
      <c r="AM14" s="458"/>
      <c r="AN14" s="458"/>
      <c r="AO14" s="458"/>
      <c r="AP14" s="458"/>
      <c r="AQ14" s="458"/>
      <c r="AR14" s="458"/>
      <c r="AS14" s="458"/>
      <c r="AT14" s="458"/>
      <c r="AU14" s="458"/>
      <c r="AV14" s="458"/>
      <c r="AW14" s="458"/>
      <c r="AX14" s="458"/>
      <c r="AY14" s="458"/>
      <c r="AZ14" s="458"/>
      <c r="BA14" s="458"/>
      <c r="BB14" s="458"/>
      <c r="BC14" s="458"/>
      <c r="BD14" s="458"/>
      <c r="BE14" s="458"/>
      <c r="BF14" s="458"/>
      <c r="BG14" s="458"/>
      <c r="BH14" s="458"/>
      <c r="BI14" s="458"/>
      <c r="BJ14" s="458"/>
      <c r="BK14" s="458"/>
      <c r="BL14" s="458"/>
      <c r="BM14" s="458"/>
      <c r="BN14" s="458"/>
      <c r="BO14" s="458"/>
      <c r="BP14" s="458"/>
    </row>
    <row r="15" spans="1:68" s="555" customFormat="1" ht="14.25" customHeight="1" x14ac:dyDescent="0.2">
      <c r="A15" s="443" t="s">
        <v>167</v>
      </c>
      <c r="B15" s="444"/>
      <c r="C15" s="445">
        <f t="shared" ref="C15:AE15" si="3">C14/C8</f>
        <v>0.70000000000000007</v>
      </c>
      <c r="D15" s="445">
        <f t="shared" si="3"/>
        <v>0.70000000000000007</v>
      </c>
      <c r="E15" s="445">
        <f t="shared" si="3"/>
        <v>0.70000000000000007</v>
      </c>
      <c r="F15" s="475">
        <f t="shared" si="3"/>
        <v>0.7</v>
      </c>
      <c r="G15" s="446">
        <f t="shared" si="3"/>
        <v>0.7</v>
      </c>
      <c r="H15" s="445">
        <f t="shared" si="3"/>
        <v>0.72</v>
      </c>
      <c r="I15" s="445">
        <f t="shared" si="3"/>
        <v>0.71999999999999986</v>
      </c>
      <c r="J15" s="445">
        <f t="shared" si="3"/>
        <v>0.72</v>
      </c>
      <c r="K15" s="475">
        <f t="shared" si="3"/>
        <v>0.72</v>
      </c>
      <c r="L15" s="446">
        <f t="shared" si="3"/>
        <v>0.72</v>
      </c>
      <c r="M15" s="445">
        <f t="shared" si="3"/>
        <v>0.74</v>
      </c>
      <c r="N15" s="445">
        <f t="shared" si="3"/>
        <v>0.74</v>
      </c>
      <c r="O15" s="445">
        <f t="shared" si="3"/>
        <v>0.74</v>
      </c>
      <c r="P15" s="475">
        <f t="shared" si="3"/>
        <v>0.7400000000000001</v>
      </c>
      <c r="Q15" s="446">
        <f t="shared" si="3"/>
        <v>0.7400000000000001</v>
      </c>
      <c r="R15" s="445">
        <f t="shared" si="3"/>
        <v>0.76</v>
      </c>
      <c r="S15" s="445">
        <f t="shared" si="3"/>
        <v>0.76000000000000012</v>
      </c>
      <c r="T15" s="445">
        <f t="shared" si="3"/>
        <v>0.76</v>
      </c>
      <c r="U15" s="475">
        <f t="shared" si="3"/>
        <v>0.76000000000000012</v>
      </c>
      <c r="V15" s="446">
        <f t="shared" si="3"/>
        <v>0.76</v>
      </c>
      <c r="W15" s="445">
        <f t="shared" si="3"/>
        <v>0.77999999999999992</v>
      </c>
      <c r="X15" s="445">
        <f t="shared" si="3"/>
        <v>0.78</v>
      </c>
      <c r="Y15" s="445">
        <f t="shared" si="3"/>
        <v>0.78</v>
      </c>
      <c r="Z15" s="475">
        <f t="shared" si="3"/>
        <v>0.78</v>
      </c>
      <c r="AA15" s="446">
        <f t="shared" si="3"/>
        <v>0.78</v>
      </c>
      <c r="AB15" s="445">
        <f t="shared" si="3"/>
        <v>0.79999999999999993</v>
      </c>
      <c r="AC15" s="445">
        <f t="shared" si="3"/>
        <v>0.8</v>
      </c>
      <c r="AD15" s="445">
        <f t="shared" si="3"/>
        <v>0.8</v>
      </c>
      <c r="AE15" s="445">
        <f t="shared" si="3"/>
        <v>0.79999999999999993</v>
      </c>
      <c r="AF15" s="446">
        <f>AF14/AF8</f>
        <v>0.8</v>
      </c>
      <c r="AG15" s="476">
        <f>AG14/AG8</f>
        <v>0.82000000000000006</v>
      </c>
      <c r="AH15" s="476">
        <f>AH14/AH8</f>
        <v>0.84000000000000008</v>
      </c>
      <c r="AI15" s="476">
        <f>AI14/AI8</f>
        <v>0.86</v>
      </c>
      <c r="AJ15" s="476">
        <f>AJ14/AJ8</f>
        <v>0.88</v>
      </c>
      <c r="AK15" s="448"/>
      <c r="AL15" s="448"/>
      <c r="AM15" s="448"/>
      <c r="AN15" s="448"/>
      <c r="AO15" s="448"/>
      <c r="AP15" s="448"/>
      <c r="AQ15" s="448"/>
      <c r="AR15" s="448"/>
      <c r="AS15" s="448"/>
      <c r="AT15" s="448"/>
      <c r="AU15" s="448"/>
      <c r="AV15" s="448"/>
      <c r="AW15" s="448"/>
      <c r="AX15" s="448"/>
      <c r="AY15" s="448"/>
      <c r="AZ15" s="448"/>
      <c r="BA15" s="448"/>
      <c r="BB15" s="448"/>
      <c r="BC15" s="448"/>
      <c r="BD15" s="448"/>
      <c r="BE15" s="448"/>
      <c r="BF15" s="448"/>
      <c r="BG15" s="448"/>
      <c r="BH15" s="448"/>
      <c r="BI15" s="448"/>
      <c r="BJ15" s="448"/>
      <c r="BK15" s="448"/>
      <c r="BL15" s="448"/>
      <c r="BM15" s="448"/>
      <c r="BN15" s="448"/>
      <c r="BO15" s="448"/>
      <c r="BP15" s="448"/>
    </row>
    <row r="16" spans="1:68" s="555" customFormat="1" ht="14.25" customHeight="1" thickBot="1" x14ac:dyDescent="0.25">
      <c r="A16" s="443"/>
      <c r="B16" s="444"/>
      <c r="C16" s="445"/>
      <c r="D16" s="445"/>
      <c r="E16" s="445"/>
      <c r="F16" s="445"/>
      <c r="G16" s="446"/>
      <c r="H16" s="445"/>
      <c r="I16" s="445"/>
      <c r="J16" s="445"/>
      <c r="K16" s="445"/>
      <c r="L16" s="446"/>
      <c r="M16" s="445"/>
      <c r="N16" s="445"/>
      <c r="O16" s="445"/>
      <c r="P16" s="445"/>
      <c r="Q16" s="446"/>
      <c r="R16" s="445"/>
      <c r="S16" s="445"/>
      <c r="T16" s="445"/>
      <c r="U16" s="445"/>
      <c r="V16" s="446"/>
      <c r="W16" s="445"/>
      <c r="X16" s="445"/>
      <c r="Y16" s="445"/>
      <c r="Z16" s="445"/>
      <c r="AA16" s="446"/>
      <c r="AB16" s="445"/>
      <c r="AC16" s="445"/>
      <c r="AD16" s="445"/>
      <c r="AE16" s="445"/>
      <c r="AF16" s="446"/>
      <c r="AG16" s="476"/>
      <c r="AH16" s="476"/>
      <c r="AI16" s="476"/>
      <c r="AJ16" s="476"/>
      <c r="AK16" s="448"/>
      <c r="AL16" s="448"/>
      <c r="AM16" s="448"/>
      <c r="AN16" s="448"/>
      <c r="AO16" s="448"/>
      <c r="AP16" s="448"/>
      <c r="AQ16" s="448"/>
      <c r="AR16" s="448"/>
      <c r="AS16" s="448"/>
      <c r="AT16" s="448"/>
      <c r="AU16" s="448"/>
      <c r="AV16" s="448"/>
      <c r="AW16" s="448"/>
      <c r="AX16" s="448"/>
      <c r="AY16" s="448"/>
      <c r="AZ16" s="448"/>
      <c r="BA16" s="448"/>
      <c r="BB16" s="448"/>
      <c r="BC16" s="448"/>
      <c r="BD16" s="448"/>
      <c r="BE16" s="448"/>
      <c r="BF16" s="448"/>
      <c r="BG16" s="448"/>
      <c r="BH16" s="448"/>
      <c r="BI16" s="448"/>
      <c r="BJ16" s="448"/>
      <c r="BK16" s="448"/>
      <c r="BL16" s="448"/>
      <c r="BM16" s="448"/>
      <c r="BN16" s="448"/>
      <c r="BO16" s="448"/>
      <c r="BP16" s="448"/>
    </row>
    <row r="17" spans="1:68" s="556" customFormat="1" ht="12.75" customHeight="1" thickBot="1" x14ac:dyDescent="0.25">
      <c r="A17" s="451" t="s">
        <v>168</v>
      </c>
      <c r="B17" s="452"/>
      <c r="C17" s="453">
        <v>0.76500000000000001</v>
      </c>
      <c r="D17" s="453">
        <v>1.1900000000000002</v>
      </c>
      <c r="E17" s="453">
        <v>3.6550000000000002</v>
      </c>
      <c r="F17" s="453">
        <v>5.44</v>
      </c>
      <c r="G17" s="454">
        <f>SUM(C17:F17)</f>
        <v>11.05</v>
      </c>
      <c r="H17" s="453">
        <v>1.5680000000000001</v>
      </c>
      <c r="I17" s="453">
        <v>2.4320000000000004</v>
      </c>
      <c r="J17" s="453">
        <v>7.5200000000000005</v>
      </c>
      <c r="K17" s="453">
        <v>11.200000000000001</v>
      </c>
      <c r="L17" s="454">
        <f>SUM(H17:K17)</f>
        <v>22.72</v>
      </c>
      <c r="M17" s="453">
        <v>3.0645000000000002</v>
      </c>
      <c r="N17" s="453">
        <v>4.7430000000000003</v>
      </c>
      <c r="O17" s="453">
        <v>14.737499999999999</v>
      </c>
      <c r="P17" s="453">
        <v>21.96</v>
      </c>
      <c r="Q17" s="454">
        <f>SUM(M17:P17)</f>
        <v>44.505000000000003</v>
      </c>
      <c r="R17" s="477">
        <v>5.6931000000000012</v>
      </c>
      <c r="S17" s="478">
        <v>8.7990000000000013</v>
      </c>
      <c r="T17" s="478">
        <v>27.428100000000004</v>
      </c>
      <c r="U17" s="479">
        <v>40.882800000000003</v>
      </c>
      <c r="V17" s="454">
        <f>SUM(R17:U17)</f>
        <v>82.803000000000011</v>
      </c>
      <c r="W17" s="453">
        <f>W8*0.13</f>
        <v>10.020172500000001</v>
      </c>
      <c r="X17" s="453">
        <f t="shared" ref="X17:Z17" si="4">X8*0.13</f>
        <v>15.475785</v>
      </c>
      <c r="Y17" s="453">
        <f t="shared" si="4"/>
        <v>48.318757500000004</v>
      </c>
      <c r="Z17" s="453">
        <f t="shared" si="4"/>
        <v>72.032610000000005</v>
      </c>
      <c r="AA17" s="454">
        <f>SUM(W17:Z17)</f>
        <v>145.84732500000001</v>
      </c>
      <c r="AB17" s="456">
        <f>AB18*AB8</f>
        <v>16.648902000000007</v>
      </c>
      <c r="AC17" s="456">
        <f>AC18*AC8</f>
        <v>25.713612000000001</v>
      </c>
      <c r="AD17" s="456">
        <f>AD18*AD8</f>
        <v>80.283474000000012</v>
      </c>
      <c r="AE17" s="457">
        <f>AE18*AE8</f>
        <v>119.68495199999998</v>
      </c>
      <c r="AF17" s="454">
        <f>SUM(AB17:AE17)</f>
        <v>242.33094</v>
      </c>
      <c r="AG17" s="454">
        <f>AG18*AG8</f>
        <v>378.31095225000001</v>
      </c>
      <c r="AH17" s="454">
        <f>AH18*AH8</f>
        <v>552.42956475000005</v>
      </c>
      <c r="AI17" s="454">
        <f>AI18*AI8</f>
        <v>750.73502109374999</v>
      </c>
      <c r="AJ17" s="454">
        <f>AJ18*AJ8</f>
        <v>943.93801655999994</v>
      </c>
      <c r="AK17" s="458"/>
      <c r="AL17" s="458"/>
      <c r="AM17" s="458"/>
      <c r="AN17" s="458"/>
      <c r="AO17" s="458"/>
      <c r="AP17" s="458"/>
      <c r="AQ17" s="458"/>
      <c r="AR17" s="458"/>
      <c r="AS17" s="458"/>
      <c r="AT17" s="458"/>
      <c r="AU17" s="458"/>
      <c r="AV17" s="458"/>
      <c r="AW17" s="458"/>
      <c r="AX17" s="458"/>
      <c r="AY17" s="458"/>
      <c r="AZ17" s="458"/>
      <c r="BA17" s="458"/>
      <c r="BB17" s="458"/>
      <c r="BC17" s="458"/>
      <c r="BD17" s="458"/>
      <c r="BE17" s="458"/>
      <c r="BF17" s="458"/>
      <c r="BG17" s="458"/>
      <c r="BH17" s="458"/>
      <c r="BI17" s="458"/>
      <c r="BJ17" s="458"/>
      <c r="BK17" s="458"/>
      <c r="BL17" s="458"/>
      <c r="BM17" s="458"/>
      <c r="BN17" s="458"/>
      <c r="BO17" s="458"/>
      <c r="BP17" s="458"/>
    </row>
    <row r="18" spans="1:68" s="555" customFormat="1" ht="12.75" customHeight="1" thickBot="1" x14ac:dyDescent="0.25">
      <c r="A18" s="443" t="s">
        <v>165</v>
      </c>
      <c r="B18" s="444"/>
      <c r="C18" s="445">
        <f>C17/C8</f>
        <v>0.17</v>
      </c>
      <c r="D18" s="445">
        <f>D17/D8</f>
        <v>0.17</v>
      </c>
      <c r="E18" s="445">
        <f>E17/E8</f>
        <v>0.17</v>
      </c>
      <c r="F18" s="445">
        <f>F17/F8</f>
        <v>0.17</v>
      </c>
      <c r="G18" s="460">
        <f>G17/revenue</f>
        <v>0.17</v>
      </c>
      <c r="H18" s="445">
        <f>H17/H8</f>
        <v>0.16</v>
      </c>
      <c r="I18" s="445">
        <f>I17/I8</f>
        <v>0.16</v>
      </c>
      <c r="J18" s="445">
        <f>J17/J8</f>
        <v>0.16</v>
      </c>
      <c r="K18" s="445">
        <f>K17/K8</f>
        <v>0.16</v>
      </c>
      <c r="L18" s="460">
        <f>L17/revenue</f>
        <v>0.16</v>
      </c>
      <c r="M18" s="445">
        <f>M17/M8</f>
        <v>0.15</v>
      </c>
      <c r="N18" s="445">
        <f>N17/N8</f>
        <v>0.15</v>
      </c>
      <c r="O18" s="445">
        <f>O17/O8</f>
        <v>0.15</v>
      </c>
      <c r="P18" s="445">
        <f>P17/P8</f>
        <v>0.15</v>
      </c>
      <c r="Q18" s="460">
        <f>Q17/revenue</f>
        <v>0.15</v>
      </c>
      <c r="R18" s="445">
        <f>R17/R8</f>
        <v>0.14000000000000001</v>
      </c>
      <c r="S18" s="445">
        <f>S17/S8</f>
        <v>0.14000000000000001</v>
      </c>
      <c r="T18" s="445">
        <f>T17/T8</f>
        <v>0.14000000000000001</v>
      </c>
      <c r="U18" s="445">
        <f>U17/U8</f>
        <v>0.14000000000000001</v>
      </c>
      <c r="V18" s="460">
        <f>V17/revenue</f>
        <v>0.14000000000000001</v>
      </c>
      <c r="W18" s="445">
        <f>W17/W8</f>
        <v>0.13</v>
      </c>
      <c r="X18" s="445">
        <f>X17/X8</f>
        <v>0.13</v>
      </c>
      <c r="Y18" s="445">
        <f>Y17/Y8</f>
        <v>0.13</v>
      </c>
      <c r="Z18" s="445">
        <f>Z17/Z8</f>
        <v>0.13</v>
      </c>
      <c r="AA18" s="460">
        <f>AA17/revenue</f>
        <v>0.13000000000000003</v>
      </c>
      <c r="AB18" s="480">
        <v>0.12</v>
      </c>
      <c r="AC18" s="481">
        <v>0.12</v>
      </c>
      <c r="AD18" s="481">
        <v>0.12</v>
      </c>
      <c r="AE18" s="482">
        <v>0.12</v>
      </c>
      <c r="AF18" s="460">
        <f>AF17/revenue</f>
        <v>0.12</v>
      </c>
      <c r="AG18" s="483">
        <v>0.11</v>
      </c>
      <c r="AH18" s="483">
        <v>0.1</v>
      </c>
      <c r="AI18" s="483">
        <v>0.09</v>
      </c>
      <c r="AJ18" s="483">
        <v>0.08</v>
      </c>
      <c r="AK18" s="448"/>
      <c r="AL18" s="448"/>
      <c r="AM18" s="448"/>
      <c r="AN18" s="448"/>
      <c r="AO18" s="448"/>
      <c r="AP18" s="448"/>
      <c r="AQ18" s="448"/>
      <c r="AR18" s="448"/>
      <c r="AS18" s="448"/>
      <c r="AT18" s="448"/>
      <c r="AU18" s="448"/>
      <c r="AV18" s="448"/>
      <c r="AW18" s="448"/>
      <c r="AX18" s="448"/>
      <c r="AY18" s="448"/>
      <c r="AZ18" s="448"/>
      <c r="BA18" s="448"/>
      <c r="BB18" s="448"/>
      <c r="BC18" s="448"/>
      <c r="BD18" s="448"/>
      <c r="BE18" s="448"/>
      <c r="BF18" s="448"/>
      <c r="BG18" s="448"/>
      <c r="BH18" s="448"/>
      <c r="BI18" s="448"/>
      <c r="BJ18" s="448"/>
      <c r="BK18" s="448"/>
      <c r="BL18" s="448"/>
      <c r="BM18" s="448"/>
      <c r="BN18" s="448"/>
      <c r="BO18" s="448"/>
      <c r="BP18" s="448"/>
    </row>
    <row r="19" spans="1:68" s="556" customFormat="1" ht="12.75" customHeight="1" thickBot="1" x14ac:dyDescent="0.25">
      <c r="A19" s="451" t="s">
        <v>169</v>
      </c>
      <c r="B19" s="452"/>
      <c r="C19" s="453">
        <v>0.72</v>
      </c>
      <c r="D19" s="453">
        <v>1.1200000000000001</v>
      </c>
      <c r="E19" s="453">
        <v>3.44</v>
      </c>
      <c r="F19" s="453">
        <v>5.12</v>
      </c>
      <c r="G19" s="454">
        <f>SUM(C19:F19)</f>
        <v>10.4</v>
      </c>
      <c r="H19" s="453">
        <v>1.47</v>
      </c>
      <c r="I19" s="453">
        <v>2.2800000000000002</v>
      </c>
      <c r="J19" s="453">
        <v>7.05</v>
      </c>
      <c r="K19" s="453">
        <v>10.5</v>
      </c>
      <c r="L19" s="454">
        <f>SUM(H19:K19)</f>
        <v>21.3</v>
      </c>
      <c r="M19" s="453">
        <v>2.8602000000000007</v>
      </c>
      <c r="N19" s="453">
        <v>4.426800000000001</v>
      </c>
      <c r="O19" s="453">
        <v>13.755000000000001</v>
      </c>
      <c r="P19" s="453">
        <v>20.496000000000002</v>
      </c>
      <c r="Q19" s="454">
        <f>SUM(M19:P19)</f>
        <v>41.538000000000004</v>
      </c>
      <c r="R19" s="453">
        <v>5.2864500000000012</v>
      </c>
      <c r="S19" s="453">
        <v>8.1705000000000005</v>
      </c>
      <c r="T19" s="453">
        <v>25.468950000000003</v>
      </c>
      <c r="U19" s="453">
        <v>37.962600000000002</v>
      </c>
      <c r="V19" s="454">
        <f>SUM(R19:U19)</f>
        <v>76.888500000000008</v>
      </c>
      <c r="W19" s="453">
        <v>9.2493900000000018</v>
      </c>
      <c r="X19" s="453">
        <v>14.28534</v>
      </c>
      <c r="Y19" s="453">
        <v>44.601929999999996</v>
      </c>
      <c r="Z19" s="453">
        <v>66.49163999999999</v>
      </c>
      <c r="AA19" s="454">
        <f>SUM(W19:Z19)</f>
        <v>134.6283</v>
      </c>
      <c r="AB19" s="456">
        <f>AB8*AB20</f>
        <v>15.261493500000006</v>
      </c>
      <c r="AC19" s="456">
        <f>AC8*AC20</f>
        <v>23.570810999999999</v>
      </c>
      <c r="AD19" s="456">
        <f>AD8*AD20</f>
        <v>73.593184500000021</v>
      </c>
      <c r="AE19" s="456">
        <f>AE8*AE20</f>
        <v>109.71120599999999</v>
      </c>
      <c r="AF19" s="454">
        <f>SUM(AB19:AE19)</f>
        <v>222.13669500000003</v>
      </c>
      <c r="AG19" s="454">
        <f>AG8*AG20</f>
        <v>343.91904750000003</v>
      </c>
      <c r="AH19" s="454">
        <f>AH8*AH20</f>
        <v>497.18660827499997</v>
      </c>
      <c r="AI19" s="454">
        <f>AI8*AI20</f>
        <v>667.32001875000003</v>
      </c>
      <c r="AJ19" s="454">
        <f>AJ8*AJ20</f>
        <v>825.94576448999999</v>
      </c>
      <c r="AK19" s="458"/>
      <c r="AL19" s="458"/>
      <c r="AM19" s="458"/>
      <c r="AN19" s="458"/>
      <c r="AO19" s="458"/>
      <c r="AP19" s="458"/>
      <c r="AQ19" s="458"/>
      <c r="AR19" s="458"/>
      <c r="AS19" s="458"/>
      <c r="AT19" s="458"/>
      <c r="AU19" s="458"/>
      <c r="AV19" s="458"/>
      <c r="AW19" s="458"/>
      <c r="AX19" s="458"/>
      <c r="AY19" s="458"/>
      <c r="AZ19" s="458"/>
      <c r="BA19" s="458"/>
      <c r="BB19" s="458"/>
      <c r="BC19" s="458"/>
      <c r="BD19" s="458"/>
      <c r="BE19" s="458"/>
      <c r="BF19" s="458"/>
      <c r="BG19" s="458"/>
      <c r="BH19" s="458"/>
      <c r="BI19" s="458"/>
      <c r="BJ19" s="458"/>
      <c r="BK19" s="458"/>
      <c r="BL19" s="458"/>
      <c r="BM19" s="458"/>
      <c r="BN19" s="458"/>
      <c r="BO19" s="458"/>
      <c r="BP19" s="458"/>
    </row>
    <row r="20" spans="1:68" s="555" customFormat="1" ht="12.75" customHeight="1" thickBot="1" x14ac:dyDescent="0.25">
      <c r="A20" s="443" t="s">
        <v>165</v>
      </c>
      <c r="B20" s="444"/>
      <c r="C20" s="445">
        <f>C19/C8</f>
        <v>0.16</v>
      </c>
      <c r="D20" s="445">
        <f>D19/D8</f>
        <v>0.16</v>
      </c>
      <c r="E20" s="445">
        <f>E19/E8</f>
        <v>0.16</v>
      </c>
      <c r="F20" s="445">
        <f>F19/F8</f>
        <v>0.16</v>
      </c>
      <c r="G20" s="460">
        <f>G19/revenue</f>
        <v>0.16</v>
      </c>
      <c r="H20" s="445">
        <f>H19/H8</f>
        <v>0.15</v>
      </c>
      <c r="I20" s="445">
        <f>I19/I8</f>
        <v>0.15</v>
      </c>
      <c r="J20" s="445">
        <f>J19/J8</f>
        <v>0.15</v>
      </c>
      <c r="K20" s="445">
        <f>K19/K8</f>
        <v>0.15</v>
      </c>
      <c r="L20" s="460">
        <f>L19/revenue</f>
        <v>0.15</v>
      </c>
      <c r="M20" s="445">
        <f>M19/M8</f>
        <v>0.14000000000000001</v>
      </c>
      <c r="N20" s="445">
        <f>N19/N8</f>
        <v>0.14000000000000001</v>
      </c>
      <c r="O20" s="445">
        <f>O19/O8</f>
        <v>0.14000000000000001</v>
      </c>
      <c r="P20" s="445">
        <f>P19/P8</f>
        <v>0.14000000000000001</v>
      </c>
      <c r="Q20" s="460">
        <f>Q19/revenue</f>
        <v>0.13999999999999999</v>
      </c>
      <c r="R20" s="461">
        <f>R19/R8</f>
        <v>0.13</v>
      </c>
      <c r="S20" s="462">
        <f>S19/S8</f>
        <v>0.13</v>
      </c>
      <c r="T20" s="462">
        <f>T19/T8</f>
        <v>0.13</v>
      </c>
      <c r="U20" s="463">
        <f>U19/U8</f>
        <v>0.13</v>
      </c>
      <c r="V20" s="460">
        <f>V19/revenue</f>
        <v>0.13</v>
      </c>
      <c r="W20" s="445">
        <f>W19/W8</f>
        <v>0.12000000000000001</v>
      </c>
      <c r="X20" s="445">
        <f>X19/X8</f>
        <v>0.12</v>
      </c>
      <c r="Y20" s="445">
        <f>Y19/Y8</f>
        <v>0.12</v>
      </c>
      <c r="Z20" s="445">
        <f>Z19/Z8</f>
        <v>0.11999999999999998</v>
      </c>
      <c r="AA20" s="460">
        <f>AA19/revenue</f>
        <v>0.12000000000000001</v>
      </c>
      <c r="AB20" s="480">
        <v>0.11</v>
      </c>
      <c r="AC20" s="481">
        <v>0.11</v>
      </c>
      <c r="AD20" s="481">
        <v>0.11</v>
      </c>
      <c r="AE20" s="482">
        <v>0.11</v>
      </c>
      <c r="AF20" s="460">
        <f>AF19/revenue</f>
        <v>0.11000000000000001</v>
      </c>
      <c r="AG20" s="483">
        <v>0.1</v>
      </c>
      <c r="AH20" s="483">
        <v>0.09</v>
      </c>
      <c r="AI20" s="483">
        <v>0.08</v>
      </c>
      <c r="AJ20" s="483">
        <v>7.0000000000000007E-2</v>
      </c>
      <c r="AK20" s="448"/>
      <c r="AL20" s="448"/>
      <c r="AM20" s="448"/>
      <c r="AN20" s="448"/>
      <c r="AO20" s="448"/>
      <c r="AP20" s="448"/>
      <c r="AQ20" s="448"/>
      <c r="AR20" s="448"/>
      <c r="AS20" s="448"/>
      <c r="AT20" s="448"/>
      <c r="AU20" s="448"/>
      <c r="AV20" s="448"/>
      <c r="AW20" s="448"/>
      <c r="AX20" s="448"/>
      <c r="AY20" s="448"/>
      <c r="AZ20" s="448"/>
      <c r="BA20" s="448"/>
      <c r="BB20" s="448"/>
      <c r="BC20" s="448"/>
      <c r="BD20" s="448"/>
      <c r="BE20" s="448"/>
      <c r="BF20" s="448"/>
      <c r="BG20" s="448"/>
      <c r="BH20" s="448"/>
      <c r="BI20" s="448"/>
      <c r="BJ20" s="448"/>
      <c r="BK20" s="448"/>
      <c r="BL20" s="448"/>
      <c r="BM20" s="448"/>
      <c r="BN20" s="448"/>
      <c r="BO20" s="448"/>
      <c r="BP20" s="448"/>
    </row>
    <row r="21" spans="1:68" s="556" customFormat="1" ht="12.75" customHeight="1" thickBot="1" x14ac:dyDescent="0.25">
      <c r="A21" s="451" t="s">
        <v>170</v>
      </c>
      <c r="B21" s="452"/>
      <c r="C21" s="453">
        <v>0.67499999999999993</v>
      </c>
      <c r="D21" s="453">
        <v>1.05</v>
      </c>
      <c r="E21" s="453">
        <v>3.2250000000000001</v>
      </c>
      <c r="F21" s="453">
        <v>4.8</v>
      </c>
      <c r="G21" s="454">
        <f>SUM(C21:F21)</f>
        <v>9.75</v>
      </c>
      <c r="H21" s="453">
        <v>1.3720000000000003</v>
      </c>
      <c r="I21" s="453">
        <v>2.1280000000000006</v>
      </c>
      <c r="J21" s="453">
        <v>6.580000000000001</v>
      </c>
      <c r="K21" s="453">
        <v>9.8000000000000007</v>
      </c>
      <c r="L21" s="454">
        <f>SUM(H21:K21)</f>
        <v>19.880000000000003</v>
      </c>
      <c r="M21" s="453">
        <v>2.6559000000000004</v>
      </c>
      <c r="N21" s="453">
        <v>4.1106000000000007</v>
      </c>
      <c r="O21" s="453">
        <v>12.772500000000001</v>
      </c>
      <c r="P21" s="453">
        <v>19.032</v>
      </c>
      <c r="Q21" s="454">
        <f>SUM(M21:P21)</f>
        <v>38.570999999999998</v>
      </c>
      <c r="R21" s="453">
        <v>4.8798000000000004</v>
      </c>
      <c r="S21" s="453">
        <v>7.5419999999999998</v>
      </c>
      <c r="T21" s="453">
        <v>23.509800000000002</v>
      </c>
      <c r="U21" s="453">
        <v>35.042399999999994</v>
      </c>
      <c r="V21" s="454">
        <f>SUM(R21:U21)</f>
        <v>70.97399999999999</v>
      </c>
      <c r="W21" s="453">
        <v>8.4786075000000007</v>
      </c>
      <c r="X21" s="453">
        <v>13.094894999999999</v>
      </c>
      <c r="Y21" s="453">
        <v>40.885102500000002</v>
      </c>
      <c r="Z21" s="453">
        <v>60.950669999999995</v>
      </c>
      <c r="AA21" s="454">
        <f>SUM(W21:Z21)</f>
        <v>123.40927500000001</v>
      </c>
      <c r="AB21" s="456">
        <f>AB8*AB22</f>
        <v>13.874085000000006</v>
      </c>
      <c r="AC21" s="456">
        <f>AC8*AC22</f>
        <v>21.42801</v>
      </c>
      <c r="AD21" s="456">
        <f>AD8*AD22</f>
        <v>66.902895000000015</v>
      </c>
      <c r="AE21" s="457">
        <f>AE8*AE22</f>
        <v>99.737459999999999</v>
      </c>
      <c r="AF21" s="454">
        <f>SUM(AB21:AE21)</f>
        <v>201.94245000000001</v>
      </c>
      <c r="AG21" s="454">
        <f>AG8*AG22</f>
        <v>309.52714275</v>
      </c>
      <c r="AH21" s="454">
        <f>AH8*AH22</f>
        <v>441.9436518</v>
      </c>
      <c r="AI21" s="454">
        <f>AI8*AI22</f>
        <v>583.90501640625007</v>
      </c>
      <c r="AJ21" s="454">
        <f>AJ8*AJ22</f>
        <v>707.95351241999992</v>
      </c>
      <c r="AK21" s="458"/>
      <c r="AL21" s="458"/>
      <c r="AM21" s="458"/>
      <c r="AN21" s="458"/>
      <c r="AO21" s="458"/>
      <c r="AP21" s="458"/>
      <c r="AQ21" s="458"/>
      <c r="AR21" s="458"/>
      <c r="AS21" s="458"/>
      <c r="AT21" s="458"/>
      <c r="AU21" s="458"/>
      <c r="AV21" s="458"/>
      <c r="AW21" s="458"/>
      <c r="AX21" s="458"/>
      <c r="AY21" s="458"/>
      <c r="AZ21" s="458"/>
      <c r="BA21" s="458"/>
      <c r="BB21" s="458"/>
      <c r="BC21" s="458"/>
      <c r="BD21" s="458"/>
      <c r="BE21" s="458"/>
      <c r="BF21" s="458"/>
      <c r="BG21" s="458"/>
      <c r="BH21" s="458"/>
      <c r="BI21" s="458"/>
      <c r="BJ21" s="458"/>
      <c r="BK21" s="458"/>
      <c r="BL21" s="458"/>
      <c r="BM21" s="458"/>
      <c r="BN21" s="458"/>
      <c r="BO21" s="458"/>
      <c r="BP21" s="458"/>
    </row>
    <row r="22" spans="1:68" s="555" customFormat="1" ht="12.75" customHeight="1" thickBot="1" x14ac:dyDescent="0.25">
      <c r="A22" s="443" t="s">
        <v>165</v>
      </c>
      <c r="B22" s="444"/>
      <c r="C22" s="445">
        <f>C21/C8</f>
        <v>0.15</v>
      </c>
      <c r="D22" s="445">
        <f>D21/D8</f>
        <v>0.15</v>
      </c>
      <c r="E22" s="445">
        <f>E21/E8</f>
        <v>0.15</v>
      </c>
      <c r="F22" s="445">
        <f>F21/F8</f>
        <v>0.15</v>
      </c>
      <c r="G22" s="460">
        <f>G21/revenue</f>
        <v>0.15</v>
      </c>
      <c r="H22" s="445">
        <f>H21/H8</f>
        <v>0.14000000000000001</v>
      </c>
      <c r="I22" s="445">
        <f>I21/I8</f>
        <v>0.14000000000000001</v>
      </c>
      <c r="J22" s="445">
        <f>J21/J8</f>
        <v>0.14000000000000001</v>
      </c>
      <c r="K22" s="445">
        <f>K21/K8</f>
        <v>0.14000000000000001</v>
      </c>
      <c r="L22" s="460">
        <f>L21/revenue</f>
        <v>0.14000000000000001</v>
      </c>
      <c r="M22" s="445">
        <f>M21/M8</f>
        <v>0.13</v>
      </c>
      <c r="N22" s="445">
        <f>N21/N8</f>
        <v>0.13</v>
      </c>
      <c r="O22" s="445">
        <f>O21/O8</f>
        <v>0.13</v>
      </c>
      <c r="P22" s="445">
        <f>P21/P8</f>
        <v>0.13</v>
      </c>
      <c r="Q22" s="460">
        <f>Q21/revenue</f>
        <v>0.12999999999999998</v>
      </c>
      <c r="R22" s="445">
        <f>R21/R8</f>
        <v>0.12</v>
      </c>
      <c r="S22" s="445">
        <f>S21/S8</f>
        <v>0.12</v>
      </c>
      <c r="T22" s="445">
        <f>T21/T8</f>
        <v>0.12</v>
      </c>
      <c r="U22" s="445">
        <f>U21/U8</f>
        <v>0.11999999999999998</v>
      </c>
      <c r="V22" s="460">
        <f>V21/revenue</f>
        <v>0.11999999999999997</v>
      </c>
      <c r="W22" s="445">
        <f>W21/W8</f>
        <v>0.10999999999999999</v>
      </c>
      <c r="X22" s="445">
        <f>X21/X8</f>
        <v>0.11</v>
      </c>
      <c r="Y22" s="445">
        <f>Y21/Y8</f>
        <v>0.11</v>
      </c>
      <c r="Z22" s="445">
        <f>Z21/Z8</f>
        <v>0.11</v>
      </c>
      <c r="AA22" s="460">
        <f>AA21/revenue</f>
        <v>0.11000000000000001</v>
      </c>
      <c r="AB22" s="480">
        <v>0.1</v>
      </c>
      <c r="AC22" s="481">
        <v>0.1</v>
      </c>
      <c r="AD22" s="481">
        <v>0.1</v>
      </c>
      <c r="AE22" s="482">
        <v>0.1</v>
      </c>
      <c r="AF22" s="460">
        <f>AF21/revenue</f>
        <v>0.1</v>
      </c>
      <c r="AG22" s="483">
        <v>0.09</v>
      </c>
      <c r="AH22" s="483">
        <v>0.08</v>
      </c>
      <c r="AI22" s="483">
        <v>7.0000000000000007E-2</v>
      </c>
      <c r="AJ22" s="483">
        <v>0.06</v>
      </c>
      <c r="AK22" s="448"/>
      <c r="AL22" s="448"/>
      <c r="AM22" s="448"/>
      <c r="AN22" s="448"/>
      <c r="AO22" s="448"/>
      <c r="AP22" s="448"/>
      <c r="AQ22" s="448"/>
      <c r="AR22" s="448"/>
      <c r="AS22" s="448"/>
      <c r="AT22" s="448"/>
      <c r="AU22" s="448"/>
      <c r="AV22" s="448"/>
      <c r="AW22" s="448"/>
      <c r="AX22" s="448"/>
      <c r="AY22" s="448"/>
      <c r="AZ22" s="448"/>
      <c r="BA22" s="448"/>
      <c r="BB22" s="448"/>
      <c r="BC22" s="448"/>
      <c r="BD22" s="448"/>
      <c r="BE22" s="448"/>
      <c r="BF22" s="448"/>
      <c r="BG22" s="448"/>
      <c r="BH22" s="448"/>
      <c r="BI22" s="448"/>
      <c r="BJ22" s="448"/>
      <c r="BK22" s="448"/>
      <c r="BL22" s="448"/>
      <c r="BM22" s="448"/>
      <c r="BN22" s="448"/>
      <c r="BO22" s="448"/>
      <c r="BP22" s="448"/>
    </row>
    <row r="23" spans="1:68" s="556" customFormat="1" ht="12.75" customHeight="1" thickBot="1" x14ac:dyDescent="0.25">
      <c r="A23" s="451" t="s">
        <v>171</v>
      </c>
      <c r="B23" s="452"/>
      <c r="C23" s="453">
        <v>0.22500000000000001</v>
      </c>
      <c r="D23" s="453">
        <v>0.35000000000000003</v>
      </c>
      <c r="E23" s="453">
        <v>1.075</v>
      </c>
      <c r="F23" s="453">
        <v>1.6</v>
      </c>
      <c r="G23" s="454">
        <f>SUM(C23:F23)</f>
        <v>3.25</v>
      </c>
      <c r="H23" s="453">
        <v>0.49000000000000005</v>
      </c>
      <c r="I23" s="453">
        <v>0.76000000000000012</v>
      </c>
      <c r="J23" s="453">
        <v>2.35</v>
      </c>
      <c r="K23" s="453">
        <v>3.5</v>
      </c>
      <c r="L23" s="454">
        <f>SUM(H23:K23)</f>
        <v>7.1000000000000005</v>
      </c>
      <c r="M23" s="453">
        <v>1.0215000000000003</v>
      </c>
      <c r="N23" s="453">
        <v>1.5810000000000002</v>
      </c>
      <c r="O23" s="453">
        <v>4.9125000000000005</v>
      </c>
      <c r="P23" s="453">
        <v>7.32</v>
      </c>
      <c r="Q23" s="454">
        <f>SUM(M23:P23)</f>
        <v>14.835000000000001</v>
      </c>
      <c r="R23" s="453">
        <v>2.0332500000000002</v>
      </c>
      <c r="S23" s="453">
        <v>3.1425000000000001</v>
      </c>
      <c r="T23" s="453">
        <v>9.7957500000000017</v>
      </c>
      <c r="U23" s="453">
        <v>14.600999999999999</v>
      </c>
      <c r="V23" s="454">
        <f>SUM(R23:U23)</f>
        <v>29.572500000000002</v>
      </c>
      <c r="W23" s="453">
        <v>3.8539125000000007</v>
      </c>
      <c r="X23" s="453">
        <v>5.9522250000000003</v>
      </c>
      <c r="Y23" s="453">
        <v>18.584137500000001</v>
      </c>
      <c r="Z23" s="453">
        <v>27.70485</v>
      </c>
      <c r="AA23" s="454">
        <f>SUM(W23:Z23)</f>
        <v>56.095125000000003</v>
      </c>
      <c r="AB23" s="484">
        <f>AB8*AB24</f>
        <v>6.9370425000000031</v>
      </c>
      <c r="AC23" s="484">
        <f>AC8*AC24</f>
        <v>10.714005</v>
      </c>
      <c r="AD23" s="484">
        <f>AD8*AD24</f>
        <v>33.451447500000008</v>
      </c>
      <c r="AE23" s="484">
        <f>AE8*AE24</f>
        <v>49.868729999999999</v>
      </c>
      <c r="AF23" s="454">
        <f>SUM(AB23:AE23)</f>
        <v>100.971225</v>
      </c>
      <c r="AG23" s="454">
        <f>AG8*AG24</f>
        <v>171.95952375000002</v>
      </c>
      <c r="AH23" s="454">
        <f>AH8*AH24</f>
        <v>276.21478237500003</v>
      </c>
      <c r="AI23" s="454">
        <f>AI8*AI24</f>
        <v>417.07501171875003</v>
      </c>
      <c r="AJ23" s="454">
        <f>AJ8*AJ24</f>
        <v>589.96126034999998</v>
      </c>
      <c r="AK23" s="458"/>
      <c r="AL23" s="458"/>
      <c r="AM23" s="458"/>
      <c r="AN23" s="458"/>
      <c r="AO23" s="458"/>
      <c r="AP23" s="458"/>
      <c r="AQ23" s="458"/>
      <c r="AR23" s="458"/>
      <c r="AS23" s="458"/>
      <c r="AT23" s="458"/>
      <c r="AU23" s="458"/>
      <c r="AV23" s="458"/>
      <c r="AW23" s="458"/>
      <c r="AX23" s="458"/>
      <c r="AY23" s="458"/>
      <c r="AZ23" s="458"/>
      <c r="BA23" s="458"/>
      <c r="BB23" s="458"/>
      <c r="BC23" s="458"/>
      <c r="BD23" s="458"/>
      <c r="BE23" s="458"/>
      <c r="BF23" s="458"/>
      <c r="BG23" s="458"/>
      <c r="BH23" s="458"/>
      <c r="BI23" s="458"/>
      <c r="BJ23" s="458"/>
      <c r="BK23" s="458"/>
      <c r="BL23" s="458"/>
      <c r="BM23" s="458"/>
      <c r="BN23" s="458"/>
      <c r="BO23" s="458"/>
      <c r="BP23" s="458"/>
    </row>
    <row r="24" spans="1:68" s="555" customFormat="1" ht="12.75" customHeight="1" thickBot="1" x14ac:dyDescent="0.25">
      <c r="A24" s="443" t="s">
        <v>165</v>
      </c>
      <c r="B24" s="444"/>
      <c r="C24" s="445">
        <f t="shared" ref="C24:Y24" si="5">C23/C8</f>
        <v>0.05</v>
      </c>
      <c r="D24" s="445">
        <f t="shared" si="5"/>
        <v>0.05</v>
      </c>
      <c r="E24" s="445">
        <f t="shared" si="5"/>
        <v>4.9999999999999996E-2</v>
      </c>
      <c r="F24" s="445">
        <f t="shared" si="5"/>
        <v>0.05</v>
      </c>
      <c r="G24" s="446">
        <f>G23/revenue</f>
        <v>0.05</v>
      </c>
      <c r="H24" s="461">
        <f>H23/H8</f>
        <v>0.05</v>
      </c>
      <c r="I24" s="462">
        <f>I23/I8</f>
        <v>0.05</v>
      </c>
      <c r="J24" s="462">
        <f>J23/J8</f>
        <v>0.05</v>
      </c>
      <c r="K24" s="463">
        <f>K23/K8</f>
        <v>0.05</v>
      </c>
      <c r="L24" s="446">
        <f>L23/revenue</f>
        <v>0.05</v>
      </c>
      <c r="M24" s="445">
        <f t="shared" si="5"/>
        <v>5.000000000000001E-2</v>
      </c>
      <c r="N24" s="445">
        <f t="shared" si="5"/>
        <v>0.05</v>
      </c>
      <c r="O24" s="445">
        <f t="shared" si="5"/>
        <v>0.05</v>
      </c>
      <c r="P24" s="445">
        <f t="shared" si="5"/>
        <v>0.05</v>
      </c>
      <c r="Q24" s="446">
        <f>Q23/revenue</f>
        <v>4.9999999999999996E-2</v>
      </c>
      <c r="R24" s="445">
        <f t="shared" si="5"/>
        <v>4.9999999999999996E-2</v>
      </c>
      <c r="S24" s="445">
        <f t="shared" si="5"/>
        <v>0.05</v>
      </c>
      <c r="T24" s="445">
        <f t="shared" si="5"/>
        <v>0.05</v>
      </c>
      <c r="U24" s="445">
        <f t="shared" si="5"/>
        <v>0.05</v>
      </c>
      <c r="V24" s="446">
        <f>V23/revenue</f>
        <v>4.9999999999999996E-2</v>
      </c>
      <c r="W24" s="445">
        <f t="shared" si="5"/>
        <v>0.05</v>
      </c>
      <c r="X24" s="445">
        <f t="shared" si="5"/>
        <v>0.05</v>
      </c>
      <c r="Y24" s="445">
        <f t="shared" si="5"/>
        <v>0.05</v>
      </c>
      <c r="Z24" s="445">
        <f>Z23/Z8</f>
        <v>0.05</v>
      </c>
      <c r="AA24" s="446">
        <f>AA23/revenue</f>
        <v>5.000000000000001E-2</v>
      </c>
      <c r="AB24" s="464">
        <v>0.05</v>
      </c>
      <c r="AC24" s="465">
        <v>0.05</v>
      </c>
      <c r="AD24" s="465">
        <v>0.05</v>
      </c>
      <c r="AE24" s="466">
        <v>0.05</v>
      </c>
      <c r="AF24" s="446">
        <f>AF23/revenue</f>
        <v>0.05</v>
      </c>
      <c r="AG24" s="467">
        <v>0.05</v>
      </c>
      <c r="AH24" s="467">
        <v>0.05</v>
      </c>
      <c r="AI24" s="467">
        <v>0.05</v>
      </c>
      <c r="AJ24" s="467">
        <v>0.05</v>
      </c>
      <c r="AK24" s="448"/>
      <c r="AL24" s="557"/>
      <c r="AM24" s="448"/>
      <c r="AN24" s="448"/>
      <c r="AO24" s="448"/>
      <c r="AP24" s="448"/>
      <c r="AQ24" s="448"/>
      <c r="AR24" s="448"/>
      <c r="AS24" s="448"/>
      <c r="AT24" s="448"/>
      <c r="AU24" s="448"/>
      <c r="AV24" s="448"/>
      <c r="AW24" s="448"/>
      <c r="AX24" s="448"/>
      <c r="AY24" s="448"/>
      <c r="AZ24" s="448"/>
      <c r="BA24" s="448"/>
      <c r="BB24" s="448"/>
      <c r="BC24" s="448"/>
      <c r="BD24" s="448"/>
      <c r="BE24" s="448"/>
      <c r="BF24" s="448"/>
      <c r="BG24" s="448"/>
      <c r="BH24" s="448"/>
      <c r="BI24" s="448"/>
      <c r="BJ24" s="448"/>
      <c r="BK24" s="448"/>
      <c r="BL24" s="448"/>
      <c r="BM24" s="448"/>
      <c r="BN24" s="448"/>
      <c r="BO24" s="448"/>
      <c r="BP24" s="448"/>
    </row>
    <row r="25" spans="1:68" s="555" customFormat="1" ht="6" customHeight="1" x14ac:dyDescent="0.2">
      <c r="A25" s="443"/>
      <c r="B25" s="444"/>
      <c r="C25" s="445"/>
      <c r="D25" s="445"/>
      <c r="E25" s="445"/>
      <c r="F25" s="445"/>
      <c r="G25" s="446"/>
      <c r="H25" s="445"/>
      <c r="I25" s="445"/>
      <c r="J25" s="445"/>
      <c r="K25" s="445"/>
      <c r="L25" s="446"/>
      <c r="M25" s="445"/>
      <c r="N25" s="445"/>
      <c r="O25" s="445"/>
      <c r="P25" s="445"/>
      <c r="Q25" s="446"/>
      <c r="R25" s="445"/>
      <c r="S25" s="445"/>
      <c r="T25" s="445"/>
      <c r="U25" s="445"/>
      <c r="V25" s="446"/>
      <c r="W25" s="445"/>
      <c r="X25" s="445"/>
      <c r="Y25" s="445"/>
      <c r="Z25" s="445"/>
      <c r="AA25" s="446"/>
      <c r="AB25" s="485"/>
      <c r="AC25" s="485"/>
      <c r="AD25" s="485"/>
      <c r="AE25" s="485"/>
      <c r="AF25" s="446"/>
      <c r="AG25" s="486"/>
      <c r="AH25" s="486"/>
      <c r="AI25" s="486"/>
      <c r="AJ25" s="486"/>
      <c r="AK25" s="448"/>
      <c r="AL25" s="557"/>
      <c r="AM25" s="448"/>
      <c r="AN25" s="448"/>
      <c r="AO25" s="448"/>
      <c r="AP25" s="448"/>
      <c r="AQ25" s="448"/>
      <c r="AR25" s="448"/>
      <c r="AS25" s="448"/>
      <c r="AT25" s="448"/>
      <c r="AU25" s="448"/>
      <c r="AV25" s="448"/>
      <c r="AW25" s="448"/>
      <c r="AX25" s="448"/>
      <c r="AY25" s="448"/>
      <c r="AZ25" s="448"/>
      <c r="BA25" s="448"/>
      <c r="BB25" s="448"/>
      <c r="BC25" s="448"/>
      <c r="BD25" s="448"/>
      <c r="BE25" s="448"/>
      <c r="BF25" s="448"/>
      <c r="BG25" s="448"/>
      <c r="BH25" s="448"/>
      <c r="BI25" s="448"/>
      <c r="BJ25" s="448"/>
      <c r="BK25" s="448"/>
      <c r="BL25" s="448"/>
      <c r="BM25" s="448"/>
      <c r="BN25" s="448"/>
      <c r="BO25" s="448"/>
      <c r="BP25" s="448"/>
    </row>
    <row r="26" spans="1:68" s="279" customFormat="1" ht="21" customHeight="1" thickBot="1" x14ac:dyDescent="0.25">
      <c r="A26" s="487" t="s">
        <v>172</v>
      </c>
      <c r="B26" s="488"/>
      <c r="C26" s="489">
        <f t="shared" ref="C26:AJ26" si="6">C12+C17+C19+C21+C23</f>
        <v>3.7349999999999999</v>
      </c>
      <c r="D26" s="489">
        <f t="shared" si="6"/>
        <v>5.81</v>
      </c>
      <c r="E26" s="489">
        <f t="shared" si="6"/>
        <v>17.844999999999999</v>
      </c>
      <c r="F26" s="489">
        <f t="shared" si="6"/>
        <v>26.560000000000002</v>
      </c>
      <c r="G26" s="490">
        <f t="shared" si="6"/>
        <v>53.95</v>
      </c>
      <c r="H26" s="489">
        <f t="shared" si="6"/>
        <v>7.6440000000000019</v>
      </c>
      <c r="I26" s="489">
        <f t="shared" si="6"/>
        <v>11.856000000000002</v>
      </c>
      <c r="J26" s="489">
        <f t="shared" si="6"/>
        <v>36.660000000000004</v>
      </c>
      <c r="K26" s="489">
        <f t="shared" si="6"/>
        <v>54.600000000000009</v>
      </c>
      <c r="L26" s="490">
        <f t="shared" si="6"/>
        <v>110.75999999999999</v>
      </c>
      <c r="M26" s="489">
        <f t="shared" si="6"/>
        <v>14.913900000000002</v>
      </c>
      <c r="N26" s="489">
        <f t="shared" si="6"/>
        <v>23.082600000000003</v>
      </c>
      <c r="O26" s="489">
        <f t="shared" si="6"/>
        <v>71.722499999999997</v>
      </c>
      <c r="P26" s="489">
        <f t="shared" si="6"/>
        <v>106.87200000000001</v>
      </c>
      <c r="Q26" s="490">
        <f>Q12+Q17+Q19+Q21+Q23</f>
        <v>216.59100000000001</v>
      </c>
      <c r="R26" s="489">
        <f t="shared" si="6"/>
        <v>27.652200000000001</v>
      </c>
      <c r="S26" s="489">
        <f t="shared" si="6"/>
        <v>42.738</v>
      </c>
      <c r="T26" s="489">
        <f t="shared" si="6"/>
        <v>133.22220000000002</v>
      </c>
      <c r="U26" s="489">
        <f t="shared" si="6"/>
        <v>198.57359999999997</v>
      </c>
      <c r="V26" s="490">
        <f>V12+V17+V19+V21+V23</f>
        <v>402.18599999999998</v>
      </c>
      <c r="W26" s="489">
        <f t="shared" si="6"/>
        <v>48.559297500000007</v>
      </c>
      <c r="X26" s="489">
        <f t="shared" si="6"/>
        <v>74.998034999999987</v>
      </c>
      <c r="Y26" s="489">
        <f t="shared" si="6"/>
        <v>234.16013250000003</v>
      </c>
      <c r="Z26" s="489">
        <f t="shared" si="6"/>
        <v>349.08110999999997</v>
      </c>
      <c r="AA26" s="490">
        <f t="shared" si="6"/>
        <v>706.79857500000003</v>
      </c>
      <c r="AB26" s="489">
        <f t="shared" si="6"/>
        <v>80.469693000000035</v>
      </c>
      <c r="AC26" s="489">
        <f t="shared" si="6"/>
        <v>124.28245800000001</v>
      </c>
      <c r="AD26" s="489">
        <f t="shared" si="6"/>
        <v>388.03679100000011</v>
      </c>
      <c r="AE26" s="489">
        <f t="shared" si="6"/>
        <v>578.47726799999998</v>
      </c>
      <c r="AF26" s="490">
        <f t="shared" si="6"/>
        <v>1171.26621</v>
      </c>
      <c r="AG26" s="490">
        <f t="shared" si="6"/>
        <v>1822.77095175</v>
      </c>
      <c r="AH26" s="490">
        <f t="shared" si="6"/>
        <v>2651.6619108000004</v>
      </c>
      <c r="AI26" s="490">
        <f t="shared" si="6"/>
        <v>3586.84510078125</v>
      </c>
      <c r="AJ26" s="490">
        <f t="shared" si="6"/>
        <v>4483.7055786599994</v>
      </c>
      <c r="AK26" s="491"/>
      <c r="AL26" s="491"/>
      <c r="AM26" s="491"/>
      <c r="AN26" s="491"/>
      <c r="AO26" s="491"/>
      <c r="AP26" s="491"/>
      <c r="AQ26" s="491"/>
      <c r="AR26" s="491"/>
      <c r="AS26" s="491"/>
      <c r="AT26" s="491"/>
      <c r="AU26" s="491"/>
      <c r="AV26" s="491"/>
      <c r="AW26" s="491"/>
      <c r="AX26" s="491"/>
      <c r="AY26" s="491"/>
      <c r="AZ26" s="491"/>
      <c r="BA26" s="491"/>
      <c r="BB26" s="491"/>
      <c r="BC26" s="491"/>
      <c r="BD26" s="491"/>
      <c r="BE26" s="491"/>
      <c r="BF26" s="491"/>
      <c r="BG26" s="491"/>
      <c r="BH26" s="491"/>
      <c r="BI26" s="491"/>
      <c r="BJ26" s="491"/>
      <c r="BK26" s="491"/>
      <c r="BL26" s="491"/>
      <c r="BM26" s="491"/>
      <c r="BN26" s="491"/>
      <c r="BO26" s="491"/>
      <c r="BP26" s="491"/>
    </row>
    <row r="27" spans="1:68" s="555" customFormat="1" ht="12.75" customHeight="1" x14ac:dyDescent="0.2">
      <c r="A27" s="443" t="s">
        <v>165</v>
      </c>
      <c r="B27" s="444"/>
      <c r="C27" s="445">
        <f>C26/revenue</f>
        <v>0.83</v>
      </c>
      <c r="D27" s="445">
        <f>D26/revenue</f>
        <v>0.83</v>
      </c>
      <c r="E27" s="445">
        <f>E26/revenue</f>
        <v>0.83</v>
      </c>
      <c r="F27" s="445">
        <f>F26/revenue</f>
        <v>0.83000000000000007</v>
      </c>
      <c r="G27" s="460">
        <f>G26/revenue</f>
        <v>0.83000000000000007</v>
      </c>
      <c r="H27" s="445">
        <f t="shared" ref="H27:AA27" si="7">H26/revenue</f>
        <v>0.78000000000000014</v>
      </c>
      <c r="I27" s="445">
        <f t="shared" si="7"/>
        <v>0.78</v>
      </c>
      <c r="J27" s="445">
        <f t="shared" si="7"/>
        <v>0.78</v>
      </c>
      <c r="K27" s="445">
        <f t="shared" si="7"/>
        <v>0.78000000000000014</v>
      </c>
      <c r="L27" s="460">
        <f>L26/revenue</f>
        <v>0.77999999999999992</v>
      </c>
      <c r="M27" s="445">
        <f t="shared" si="7"/>
        <v>0.73</v>
      </c>
      <c r="N27" s="445">
        <f t="shared" si="7"/>
        <v>0.73000000000000009</v>
      </c>
      <c r="O27" s="445">
        <f t="shared" si="7"/>
        <v>0.73</v>
      </c>
      <c r="P27" s="445">
        <f t="shared" si="7"/>
        <v>0.73000000000000009</v>
      </c>
      <c r="Q27" s="460">
        <f>Q26/revenue</f>
        <v>0.72999999999999987</v>
      </c>
      <c r="R27" s="445">
        <f t="shared" si="7"/>
        <v>0.67999999999999994</v>
      </c>
      <c r="S27" s="445">
        <f t="shared" si="7"/>
        <v>0.67999999999999994</v>
      </c>
      <c r="T27" s="445">
        <f t="shared" si="7"/>
        <v>0.68</v>
      </c>
      <c r="U27" s="445">
        <f t="shared" si="7"/>
        <v>0.67999999999999994</v>
      </c>
      <c r="V27" s="460">
        <f>V26/revenue</f>
        <v>0.67999999999999994</v>
      </c>
      <c r="W27" s="445">
        <f t="shared" si="7"/>
        <v>0.63</v>
      </c>
      <c r="X27" s="445">
        <f t="shared" si="7"/>
        <v>0.62999999999999989</v>
      </c>
      <c r="Y27" s="445">
        <f t="shared" si="7"/>
        <v>0.63000000000000012</v>
      </c>
      <c r="Z27" s="445">
        <f t="shared" si="7"/>
        <v>0.63</v>
      </c>
      <c r="AA27" s="460">
        <f t="shared" si="7"/>
        <v>0.63000000000000012</v>
      </c>
      <c r="AB27" s="445">
        <f t="shared" ref="AB27:AJ27" si="8">AB26/revenue</f>
        <v>0.58000000000000007</v>
      </c>
      <c r="AC27" s="445">
        <f t="shared" si="8"/>
        <v>0.57999999999999996</v>
      </c>
      <c r="AD27" s="445">
        <f t="shared" si="8"/>
        <v>0.58000000000000007</v>
      </c>
      <c r="AE27" s="445">
        <f t="shared" si="8"/>
        <v>0.58000000000000007</v>
      </c>
      <c r="AF27" s="460">
        <f t="shared" si="8"/>
        <v>0.57999999999999996</v>
      </c>
      <c r="AG27" s="460">
        <f t="shared" si="8"/>
        <v>0.53</v>
      </c>
      <c r="AH27" s="460">
        <f t="shared" si="8"/>
        <v>0.48000000000000009</v>
      </c>
      <c r="AI27" s="460">
        <f t="shared" si="8"/>
        <v>0.43</v>
      </c>
      <c r="AJ27" s="460">
        <f t="shared" si="8"/>
        <v>0.37999999999999995</v>
      </c>
      <c r="AK27" s="448"/>
      <c r="AL27" s="448"/>
      <c r="AM27" s="448"/>
      <c r="AN27" s="448"/>
      <c r="AO27" s="448"/>
      <c r="AP27" s="448"/>
      <c r="AQ27" s="448"/>
      <c r="AR27" s="448"/>
      <c r="AS27" s="448"/>
      <c r="AT27" s="448"/>
      <c r="AU27" s="448"/>
      <c r="AV27" s="448"/>
      <c r="AW27" s="448"/>
      <c r="AX27" s="448"/>
      <c r="AY27" s="448"/>
      <c r="AZ27" s="448"/>
      <c r="BA27" s="448"/>
      <c r="BB27" s="448"/>
      <c r="BC27" s="448"/>
      <c r="BD27" s="448"/>
      <c r="BE27" s="448"/>
      <c r="BF27" s="448"/>
      <c r="BG27" s="448"/>
      <c r="BH27" s="448"/>
      <c r="BI27" s="448"/>
      <c r="BJ27" s="448"/>
      <c r="BK27" s="448"/>
      <c r="BL27" s="448"/>
      <c r="BM27" s="448"/>
      <c r="BN27" s="448"/>
      <c r="BO27" s="448"/>
      <c r="BP27" s="448"/>
    </row>
    <row r="28" spans="1:68" s="555" customFormat="1" ht="12.75" customHeight="1" thickBot="1" x14ac:dyDescent="0.25">
      <c r="A28" s="492" t="s">
        <v>173</v>
      </c>
      <c r="B28" s="493"/>
      <c r="C28" s="494"/>
      <c r="D28" s="494"/>
      <c r="E28" s="494"/>
      <c r="F28" s="494"/>
      <c r="G28" s="495"/>
      <c r="H28" s="494"/>
      <c r="I28" s="494"/>
      <c r="J28" s="494"/>
      <c r="K28" s="494"/>
      <c r="L28" s="495"/>
      <c r="M28" s="494"/>
      <c r="N28" s="494"/>
      <c r="O28" s="494"/>
      <c r="P28" s="494"/>
      <c r="Q28" s="495"/>
      <c r="R28" s="494"/>
      <c r="S28" s="494"/>
      <c r="T28" s="494"/>
      <c r="U28" s="494"/>
      <c r="V28" s="495"/>
      <c r="W28" s="494"/>
      <c r="X28" s="494"/>
      <c r="Y28" s="494"/>
      <c r="Z28" s="494"/>
      <c r="AA28" s="495"/>
      <c r="AB28" s="494">
        <f>AB26/W26-1</f>
        <v>0.65714285714285769</v>
      </c>
      <c r="AC28" s="494">
        <f>AC26/X26-1</f>
        <v>0.65714285714285747</v>
      </c>
      <c r="AD28" s="494">
        <f>AD26/Y26-1</f>
        <v>0.65714285714285747</v>
      </c>
      <c r="AE28" s="494">
        <f>AE26/Z26-1</f>
        <v>0.65714285714285725</v>
      </c>
      <c r="AF28" s="495">
        <f>AF26/AA26-1</f>
        <v>0.65714285714285703</v>
      </c>
      <c r="AG28" s="495">
        <f>AG26/AF26-1</f>
        <v>0.55623967991870948</v>
      </c>
      <c r="AH28" s="495">
        <f>AH26/AG26-1</f>
        <v>0.45474224737573388</v>
      </c>
      <c r="AI28" s="495">
        <f>AI26/AH26-1</f>
        <v>0.35267813976296347</v>
      </c>
      <c r="AJ28" s="495">
        <f>AJ26/AI26-1</f>
        <v>0.25004159719175068</v>
      </c>
      <c r="AK28" s="448"/>
      <c r="AL28" s="448"/>
      <c r="AM28" s="448"/>
      <c r="AN28" s="448"/>
      <c r="AO28" s="448"/>
      <c r="AP28" s="448"/>
      <c r="AQ28" s="448"/>
      <c r="AR28" s="448"/>
      <c r="AS28" s="448"/>
      <c r="AT28" s="448"/>
      <c r="AU28" s="448"/>
      <c r="AV28" s="448"/>
      <c r="AW28" s="448"/>
      <c r="AX28" s="448"/>
      <c r="AY28" s="448"/>
      <c r="AZ28" s="448"/>
      <c r="BA28" s="448"/>
      <c r="BB28" s="448"/>
      <c r="BC28" s="448"/>
      <c r="BD28" s="448"/>
      <c r="BE28" s="448"/>
      <c r="BF28" s="448"/>
      <c r="BG28" s="448"/>
      <c r="BH28" s="448"/>
      <c r="BI28" s="448"/>
      <c r="BJ28" s="448"/>
      <c r="BK28" s="448"/>
      <c r="BL28" s="448"/>
      <c r="BM28" s="448"/>
      <c r="BN28" s="448"/>
      <c r="BO28" s="448"/>
      <c r="BP28" s="448"/>
    </row>
    <row r="29" spans="1:68" s="556" customFormat="1" ht="12.75" customHeight="1" x14ac:dyDescent="0.2">
      <c r="A29" s="496" t="s">
        <v>174</v>
      </c>
      <c r="B29" s="452"/>
      <c r="C29" s="497">
        <f t="shared" ref="C29:AJ29" si="9">C8-C26</f>
        <v>0.76500000000000012</v>
      </c>
      <c r="D29" s="497">
        <f t="shared" si="9"/>
        <v>1.1900000000000004</v>
      </c>
      <c r="E29" s="497">
        <f t="shared" si="9"/>
        <v>3.6550000000000011</v>
      </c>
      <c r="F29" s="497">
        <f t="shared" si="9"/>
        <v>5.4399999999999977</v>
      </c>
      <c r="G29" s="498">
        <f t="shared" si="9"/>
        <v>11.049999999999997</v>
      </c>
      <c r="H29" s="499">
        <f t="shared" si="9"/>
        <v>2.1559999999999988</v>
      </c>
      <c r="I29" s="497">
        <f t="shared" si="9"/>
        <v>3.3439999999999994</v>
      </c>
      <c r="J29" s="497">
        <f t="shared" si="9"/>
        <v>10.339999999999996</v>
      </c>
      <c r="K29" s="497">
        <f t="shared" si="9"/>
        <v>15.399999999999991</v>
      </c>
      <c r="L29" s="498">
        <f t="shared" si="9"/>
        <v>31.240000000000009</v>
      </c>
      <c r="M29" s="497">
        <f t="shared" si="9"/>
        <v>5.5161000000000016</v>
      </c>
      <c r="N29" s="497">
        <f t="shared" si="9"/>
        <v>8.5373999999999981</v>
      </c>
      <c r="O29" s="497">
        <f t="shared" si="9"/>
        <v>26.527500000000003</v>
      </c>
      <c r="P29" s="497">
        <f t="shared" si="9"/>
        <v>39.527999999999992</v>
      </c>
      <c r="Q29" s="498">
        <f t="shared" si="9"/>
        <v>80.109000000000037</v>
      </c>
      <c r="R29" s="497">
        <f t="shared" si="9"/>
        <v>13.012800000000006</v>
      </c>
      <c r="S29" s="497">
        <f t="shared" si="9"/>
        <v>20.112000000000002</v>
      </c>
      <c r="T29" s="497">
        <f t="shared" si="9"/>
        <v>62.692800000000005</v>
      </c>
      <c r="U29" s="497">
        <f t="shared" si="9"/>
        <v>93.446400000000011</v>
      </c>
      <c r="V29" s="498">
        <f t="shared" si="9"/>
        <v>189.26400000000007</v>
      </c>
      <c r="W29" s="497">
        <f t="shared" si="9"/>
        <v>28.518952500000005</v>
      </c>
      <c r="X29" s="497">
        <f t="shared" si="9"/>
        <v>44.046465000000012</v>
      </c>
      <c r="Y29" s="497">
        <f t="shared" si="9"/>
        <v>137.52261749999997</v>
      </c>
      <c r="Z29" s="497">
        <f t="shared" si="9"/>
        <v>205.01589000000001</v>
      </c>
      <c r="AA29" s="498">
        <f t="shared" si="9"/>
        <v>415.10392499999989</v>
      </c>
      <c r="AB29" s="497">
        <f t="shared" si="9"/>
        <v>58.271157000000017</v>
      </c>
      <c r="AC29" s="497">
        <f t="shared" si="9"/>
        <v>89.997641999999999</v>
      </c>
      <c r="AD29" s="497">
        <f t="shared" si="9"/>
        <v>280.99215900000002</v>
      </c>
      <c r="AE29" s="497">
        <f t="shared" si="9"/>
        <v>418.89733199999989</v>
      </c>
      <c r="AF29" s="498">
        <f t="shared" si="9"/>
        <v>848.15829000000008</v>
      </c>
      <c r="AG29" s="498">
        <f t="shared" si="9"/>
        <v>1616.4195232499999</v>
      </c>
      <c r="AH29" s="498">
        <f t="shared" si="9"/>
        <v>2872.6337366999996</v>
      </c>
      <c r="AI29" s="498">
        <f t="shared" si="9"/>
        <v>4754.6551335937502</v>
      </c>
      <c r="AJ29" s="498">
        <f t="shared" si="9"/>
        <v>7315.5196283400001</v>
      </c>
      <c r="AK29" s="458"/>
      <c r="AL29" s="458"/>
      <c r="AM29" s="458"/>
      <c r="AN29" s="458"/>
      <c r="AO29" s="458"/>
      <c r="AP29" s="458"/>
      <c r="AQ29" s="458"/>
      <c r="AR29" s="458"/>
      <c r="AS29" s="458"/>
      <c r="AT29" s="458"/>
      <c r="AU29" s="458"/>
      <c r="AV29" s="458"/>
      <c r="AW29" s="458"/>
      <c r="AX29" s="458"/>
      <c r="AY29" s="458"/>
      <c r="AZ29" s="458"/>
      <c r="BA29" s="458"/>
      <c r="BB29" s="458"/>
      <c r="BC29" s="458"/>
      <c r="BD29" s="458"/>
      <c r="BE29" s="458"/>
      <c r="BF29" s="458"/>
      <c r="BG29" s="458"/>
      <c r="BH29" s="458"/>
      <c r="BI29" s="458"/>
      <c r="BJ29" s="458"/>
      <c r="BK29" s="458"/>
      <c r="BL29" s="458"/>
      <c r="BM29" s="458"/>
      <c r="BN29" s="458"/>
      <c r="BO29" s="458"/>
      <c r="BP29" s="458"/>
    </row>
    <row r="30" spans="1:68" s="555" customFormat="1" ht="12.75" customHeight="1" x14ac:dyDescent="0.2">
      <c r="A30" s="443" t="s">
        <v>165</v>
      </c>
      <c r="B30" s="444"/>
      <c r="C30" s="445">
        <f t="shared" ref="C30:AJ30" si="10">C29/revenue</f>
        <v>0.17000000000000004</v>
      </c>
      <c r="D30" s="445">
        <f t="shared" si="10"/>
        <v>0.17000000000000007</v>
      </c>
      <c r="E30" s="445">
        <f t="shared" si="10"/>
        <v>0.17000000000000004</v>
      </c>
      <c r="F30" s="445">
        <f t="shared" si="10"/>
        <v>0.16999999999999993</v>
      </c>
      <c r="G30" s="446">
        <f t="shared" si="10"/>
        <v>0.16999999999999996</v>
      </c>
      <c r="H30" s="447">
        <f t="shared" si="10"/>
        <v>0.21999999999999986</v>
      </c>
      <c r="I30" s="445">
        <f t="shared" si="10"/>
        <v>0.21999999999999995</v>
      </c>
      <c r="J30" s="445">
        <f t="shared" si="10"/>
        <v>0.21999999999999992</v>
      </c>
      <c r="K30" s="445">
        <f t="shared" si="10"/>
        <v>0.21999999999999989</v>
      </c>
      <c r="L30" s="446">
        <f t="shared" si="10"/>
        <v>0.22000000000000006</v>
      </c>
      <c r="M30" s="445">
        <f t="shared" si="10"/>
        <v>0.27</v>
      </c>
      <c r="N30" s="445">
        <f t="shared" si="10"/>
        <v>0.26999999999999991</v>
      </c>
      <c r="O30" s="445">
        <f t="shared" si="10"/>
        <v>0.27</v>
      </c>
      <c r="P30" s="445">
        <f t="shared" si="10"/>
        <v>0.26999999999999991</v>
      </c>
      <c r="Q30" s="446">
        <f t="shared" si="10"/>
        <v>0.27000000000000007</v>
      </c>
      <c r="R30" s="445">
        <f t="shared" si="10"/>
        <v>0.32000000000000012</v>
      </c>
      <c r="S30" s="445">
        <f t="shared" si="10"/>
        <v>0.32</v>
      </c>
      <c r="T30" s="445">
        <f t="shared" si="10"/>
        <v>0.32</v>
      </c>
      <c r="U30" s="445">
        <f t="shared" si="10"/>
        <v>0.32000000000000006</v>
      </c>
      <c r="V30" s="446">
        <f t="shared" si="10"/>
        <v>0.32000000000000006</v>
      </c>
      <c r="W30" s="445">
        <f t="shared" si="10"/>
        <v>0.37</v>
      </c>
      <c r="X30" s="445">
        <f t="shared" si="10"/>
        <v>0.37000000000000011</v>
      </c>
      <c r="Y30" s="445">
        <f t="shared" si="10"/>
        <v>0.36999999999999994</v>
      </c>
      <c r="Z30" s="445">
        <f t="shared" si="10"/>
        <v>0.37000000000000005</v>
      </c>
      <c r="AA30" s="446">
        <f t="shared" si="10"/>
        <v>0.36999999999999994</v>
      </c>
      <c r="AB30" s="445">
        <f t="shared" si="10"/>
        <v>0.42</v>
      </c>
      <c r="AC30" s="445">
        <f t="shared" si="10"/>
        <v>0.42</v>
      </c>
      <c r="AD30" s="445">
        <f t="shared" si="10"/>
        <v>0.41999999999999993</v>
      </c>
      <c r="AE30" s="445">
        <f t="shared" si="10"/>
        <v>0.41999999999999993</v>
      </c>
      <c r="AF30" s="446">
        <f t="shared" si="10"/>
        <v>0.42000000000000004</v>
      </c>
      <c r="AG30" s="446">
        <f t="shared" si="10"/>
        <v>0.47</v>
      </c>
      <c r="AH30" s="446">
        <f t="shared" si="10"/>
        <v>0.51999999999999991</v>
      </c>
      <c r="AI30" s="446">
        <f t="shared" si="10"/>
        <v>0.56999999999999995</v>
      </c>
      <c r="AJ30" s="446">
        <f t="shared" si="10"/>
        <v>0.62</v>
      </c>
      <c r="AK30" s="448"/>
      <c r="AL30" s="448"/>
      <c r="AM30" s="448"/>
      <c r="AN30" s="448"/>
      <c r="AO30" s="448"/>
      <c r="AP30" s="448"/>
      <c r="AQ30" s="448"/>
      <c r="AR30" s="448"/>
      <c r="AS30" s="448"/>
      <c r="AT30" s="448"/>
      <c r="AU30" s="448"/>
      <c r="AV30" s="448"/>
      <c r="AW30" s="448"/>
      <c r="AX30" s="448"/>
      <c r="AY30" s="448"/>
      <c r="AZ30" s="448"/>
      <c r="BA30" s="448"/>
      <c r="BB30" s="448"/>
      <c r="BC30" s="448"/>
      <c r="BD30" s="448"/>
      <c r="BE30" s="448"/>
      <c r="BF30" s="448"/>
      <c r="BG30" s="448"/>
      <c r="BH30" s="448"/>
      <c r="BI30" s="448"/>
      <c r="BJ30" s="448"/>
      <c r="BK30" s="448"/>
      <c r="BL30" s="448"/>
      <c r="BM30" s="448"/>
      <c r="BN30" s="448"/>
      <c r="BO30" s="448"/>
      <c r="BP30" s="448"/>
    </row>
    <row r="31" spans="1:68" s="558" customFormat="1" ht="12.75" customHeight="1" x14ac:dyDescent="0.2">
      <c r="A31" s="500" t="s">
        <v>175</v>
      </c>
      <c r="B31" s="501"/>
      <c r="C31" s="502">
        <f t="shared" ref="C31:AF31" si="11">C29+C23</f>
        <v>0.9900000000000001</v>
      </c>
      <c r="D31" s="502">
        <f t="shared" si="11"/>
        <v>1.5400000000000005</v>
      </c>
      <c r="E31" s="502">
        <f t="shared" si="11"/>
        <v>4.7300000000000013</v>
      </c>
      <c r="F31" s="502">
        <f t="shared" si="11"/>
        <v>7.0399999999999974</v>
      </c>
      <c r="G31" s="503">
        <f t="shared" si="11"/>
        <v>14.299999999999997</v>
      </c>
      <c r="H31" s="502">
        <f>H29+H23</f>
        <v>2.645999999999999</v>
      </c>
      <c r="I31" s="502">
        <f>I29+I23</f>
        <v>4.1039999999999992</v>
      </c>
      <c r="J31" s="502">
        <f>J29+J23</f>
        <v>12.689999999999996</v>
      </c>
      <c r="K31" s="502">
        <f>K29+K23</f>
        <v>18.899999999999991</v>
      </c>
      <c r="L31" s="503">
        <f t="shared" si="11"/>
        <v>38.340000000000011</v>
      </c>
      <c r="M31" s="502">
        <f t="shared" si="11"/>
        <v>6.5376000000000021</v>
      </c>
      <c r="N31" s="502">
        <f t="shared" si="11"/>
        <v>10.118399999999998</v>
      </c>
      <c r="O31" s="502">
        <f t="shared" si="11"/>
        <v>31.440000000000005</v>
      </c>
      <c r="P31" s="502">
        <f t="shared" si="11"/>
        <v>46.847999999999992</v>
      </c>
      <c r="Q31" s="503">
        <f t="shared" si="11"/>
        <v>94.944000000000045</v>
      </c>
      <c r="R31" s="502">
        <f t="shared" si="11"/>
        <v>15.046050000000006</v>
      </c>
      <c r="S31" s="502">
        <f t="shared" si="11"/>
        <v>23.2545</v>
      </c>
      <c r="T31" s="502">
        <f t="shared" si="11"/>
        <v>72.488550000000004</v>
      </c>
      <c r="U31" s="502">
        <f t="shared" si="11"/>
        <v>108.04740000000001</v>
      </c>
      <c r="V31" s="503">
        <f t="shared" si="11"/>
        <v>218.83650000000006</v>
      </c>
      <c r="W31" s="502">
        <f t="shared" si="11"/>
        <v>32.372865000000004</v>
      </c>
      <c r="X31" s="502">
        <f t="shared" si="11"/>
        <v>49.998690000000011</v>
      </c>
      <c r="Y31" s="502">
        <f t="shared" si="11"/>
        <v>156.10675499999996</v>
      </c>
      <c r="Z31" s="502">
        <f t="shared" si="11"/>
        <v>232.72074000000001</v>
      </c>
      <c r="AA31" s="503">
        <f t="shared" si="11"/>
        <v>471.19904999999989</v>
      </c>
      <c r="AB31" s="502">
        <f t="shared" si="11"/>
        <v>65.208199500000021</v>
      </c>
      <c r="AC31" s="502">
        <f t="shared" si="11"/>
        <v>100.711647</v>
      </c>
      <c r="AD31" s="502">
        <f t="shared" si="11"/>
        <v>314.44360650000004</v>
      </c>
      <c r="AE31" s="502">
        <f t="shared" si="11"/>
        <v>468.76606199999992</v>
      </c>
      <c r="AF31" s="503">
        <f t="shared" si="11"/>
        <v>949.12951500000008</v>
      </c>
      <c r="AG31" s="503">
        <f>AG29+AG23</f>
        <v>1788.3790469999999</v>
      </c>
      <c r="AH31" s="503">
        <f>AH29+AH23</f>
        <v>3148.8485190749998</v>
      </c>
      <c r="AI31" s="503">
        <f>AI29+AI23</f>
        <v>5171.7301453125001</v>
      </c>
      <c r="AJ31" s="503">
        <f>AJ29+AJ23</f>
        <v>7905.48088869</v>
      </c>
      <c r="AK31" s="458"/>
      <c r="AL31" s="458"/>
      <c r="AM31" s="458"/>
      <c r="AN31" s="458"/>
      <c r="AO31" s="458"/>
      <c r="AP31" s="458"/>
      <c r="AQ31" s="458"/>
      <c r="AR31" s="458"/>
      <c r="AS31" s="458"/>
      <c r="AT31" s="458"/>
      <c r="AU31" s="458"/>
      <c r="AV31" s="458"/>
      <c r="AW31" s="458"/>
      <c r="AX31" s="458"/>
      <c r="AY31" s="458"/>
      <c r="AZ31" s="458"/>
      <c r="BA31" s="458"/>
      <c r="BB31" s="458"/>
      <c r="BC31" s="458"/>
      <c r="BD31" s="458"/>
      <c r="BE31" s="458"/>
      <c r="BF31" s="458"/>
      <c r="BG31" s="458"/>
      <c r="BH31" s="458"/>
      <c r="BI31" s="458"/>
      <c r="BJ31" s="458"/>
      <c r="BK31" s="458"/>
      <c r="BL31" s="458"/>
      <c r="BM31" s="458"/>
      <c r="BN31" s="458"/>
      <c r="BO31" s="458"/>
      <c r="BP31" s="458"/>
    </row>
    <row r="32" spans="1:68" s="555" customFormat="1" ht="12.75" customHeight="1" thickBot="1" x14ac:dyDescent="0.25">
      <c r="A32" s="443" t="s">
        <v>165</v>
      </c>
      <c r="B32" s="444"/>
      <c r="C32" s="445">
        <f t="shared" ref="C32:AF32" si="12">C31/revenue</f>
        <v>0.22000000000000003</v>
      </c>
      <c r="D32" s="445">
        <f t="shared" si="12"/>
        <v>0.22000000000000006</v>
      </c>
      <c r="E32" s="445">
        <f t="shared" si="12"/>
        <v>0.22000000000000006</v>
      </c>
      <c r="F32" s="475">
        <f t="shared" si="12"/>
        <v>0.21999999999999992</v>
      </c>
      <c r="G32" s="446">
        <f t="shared" si="12"/>
        <v>0.21999999999999995</v>
      </c>
      <c r="H32" s="447">
        <f t="shared" si="12"/>
        <v>0.26999999999999991</v>
      </c>
      <c r="I32" s="445">
        <f t="shared" si="12"/>
        <v>0.26999999999999991</v>
      </c>
      <c r="J32" s="445">
        <f t="shared" si="12"/>
        <v>0.26999999999999991</v>
      </c>
      <c r="K32" s="445">
        <f t="shared" si="12"/>
        <v>0.26999999999999985</v>
      </c>
      <c r="L32" s="446">
        <f t="shared" si="12"/>
        <v>0.27000000000000007</v>
      </c>
      <c r="M32" s="445">
        <f t="shared" si="12"/>
        <v>0.32000000000000006</v>
      </c>
      <c r="N32" s="445">
        <f t="shared" si="12"/>
        <v>0.3199999999999999</v>
      </c>
      <c r="O32" s="445">
        <f t="shared" si="12"/>
        <v>0.32000000000000006</v>
      </c>
      <c r="P32" s="445">
        <f t="shared" si="12"/>
        <v>0.31999999999999995</v>
      </c>
      <c r="Q32" s="446">
        <f t="shared" si="12"/>
        <v>0.32000000000000012</v>
      </c>
      <c r="R32" s="445">
        <f t="shared" si="12"/>
        <v>0.37000000000000011</v>
      </c>
      <c r="S32" s="445">
        <f t="shared" si="12"/>
        <v>0.37</v>
      </c>
      <c r="T32" s="445">
        <f t="shared" si="12"/>
        <v>0.37</v>
      </c>
      <c r="U32" s="445">
        <f t="shared" si="12"/>
        <v>0.37000000000000005</v>
      </c>
      <c r="V32" s="446">
        <f t="shared" si="12"/>
        <v>0.37000000000000005</v>
      </c>
      <c r="W32" s="445">
        <f t="shared" si="12"/>
        <v>0.42</v>
      </c>
      <c r="X32" s="445">
        <f t="shared" si="12"/>
        <v>0.4200000000000001</v>
      </c>
      <c r="Y32" s="445">
        <f t="shared" si="12"/>
        <v>0.41999999999999993</v>
      </c>
      <c r="Z32" s="445">
        <f t="shared" si="12"/>
        <v>0.42000000000000004</v>
      </c>
      <c r="AA32" s="446">
        <f t="shared" si="12"/>
        <v>0.41999999999999993</v>
      </c>
      <c r="AB32" s="445">
        <f t="shared" si="12"/>
        <v>0.47</v>
      </c>
      <c r="AC32" s="445">
        <f t="shared" si="12"/>
        <v>0.47</v>
      </c>
      <c r="AD32" s="445">
        <f t="shared" si="12"/>
        <v>0.47</v>
      </c>
      <c r="AE32" s="445">
        <f t="shared" si="12"/>
        <v>0.47</v>
      </c>
      <c r="AF32" s="446">
        <f t="shared" si="12"/>
        <v>0.47000000000000003</v>
      </c>
      <c r="AG32" s="446">
        <f>AG31/revenue</f>
        <v>0.52</v>
      </c>
      <c r="AH32" s="446">
        <f>AH31/revenue</f>
        <v>0.56999999999999995</v>
      </c>
      <c r="AI32" s="446">
        <f>AI31/revenue</f>
        <v>0.62</v>
      </c>
      <c r="AJ32" s="446">
        <f>AJ31/revenue</f>
        <v>0.67</v>
      </c>
      <c r="AK32" s="448"/>
      <c r="AL32" s="448"/>
      <c r="AM32" s="448"/>
      <c r="AN32" s="448"/>
      <c r="AO32" s="448"/>
      <c r="AP32" s="448"/>
      <c r="AQ32" s="448"/>
      <c r="AR32" s="448"/>
      <c r="AS32" s="448"/>
      <c r="AT32" s="448"/>
      <c r="AU32" s="448"/>
      <c r="AV32" s="448"/>
      <c r="AW32" s="448"/>
      <c r="AX32" s="448"/>
      <c r="AY32" s="448"/>
      <c r="AZ32" s="448"/>
      <c r="BA32" s="448"/>
      <c r="BB32" s="448"/>
      <c r="BC32" s="448"/>
      <c r="BD32" s="448"/>
      <c r="BE32" s="448"/>
      <c r="BF32" s="448"/>
      <c r="BG32" s="448"/>
      <c r="BH32" s="448"/>
      <c r="BI32" s="448"/>
      <c r="BJ32" s="448"/>
      <c r="BK32" s="448"/>
      <c r="BL32" s="448"/>
      <c r="BM32" s="448"/>
      <c r="BN32" s="448"/>
      <c r="BO32" s="448"/>
      <c r="BP32" s="448"/>
    </row>
    <row r="33" spans="1:68" s="556" customFormat="1" ht="12.75" customHeight="1" thickBot="1" x14ac:dyDescent="0.25">
      <c r="A33" s="451" t="s">
        <v>176</v>
      </c>
      <c r="B33" s="452"/>
      <c r="C33" s="453">
        <v>1</v>
      </c>
      <c r="D33" s="453">
        <v>1</v>
      </c>
      <c r="E33" s="453">
        <v>1</v>
      </c>
      <c r="F33" s="453">
        <v>1</v>
      </c>
      <c r="G33" s="504">
        <f>SUM(C33:F33)</f>
        <v>4</v>
      </c>
      <c r="H33" s="453">
        <v>1</v>
      </c>
      <c r="I33" s="453">
        <v>1</v>
      </c>
      <c r="J33" s="453">
        <v>1</v>
      </c>
      <c r="K33" s="453">
        <v>1</v>
      </c>
      <c r="L33" s="504">
        <f>SUM(H33:K33)</f>
        <v>4</v>
      </c>
      <c r="M33" s="453">
        <v>1</v>
      </c>
      <c r="N33" s="453">
        <v>1</v>
      </c>
      <c r="O33" s="453">
        <v>1</v>
      </c>
      <c r="P33" s="453">
        <v>1</v>
      </c>
      <c r="Q33" s="504">
        <f>SUM(M33:P33)</f>
        <v>4</v>
      </c>
      <c r="R33" s="453">
        <v>1</v>
      </c>
      <c r="S33" s="453">
        <v>1</v>
      </c>
      <c r="T33" s="453">
        <v>1</v>
      </c>
      <c r="U33" s="453">
        <v>1</v>
      </c>
      <c r="V33" s="454">
        <f>SUM(R33:U33)</f>
        <v>4</v>
      </c>
      <c r="W33" s="453">
        <v>1</v>
      </c>
      <c r="X33" s="453">
        <v>1</v>
      </c>
      <c r="Y33" s="453">
        <v>1</v>
      </c>
      <c r="Z33" s="453">
        <v>1</v>
      </c>
      <c r="AA33" s="454">
        <f>SUM(W33:Z33)</f>
        <v>4</v>
      </c>
      <c r="AB33" s="477">
        <v>1</v>
      </c>
      <c r="AC33" s="478">
        <v>1</v>
      </c>
      <c r="AD33" s="478">
        <v>1</v>
      </c>
      <c r="AE33" s="479">
        <v>1</v>
      </c>
      <c r="AF33" s="454">
        <f>SUM(AB33:AE33)</f>
        <v>4</v>
      </c>
      <c r="AG33" s="479">
        <v>4</v>
      </c>
      <c r="AH33" s="479">
        <v>4</v>
      </c>
      <c r="AI33" s="479">
        <v>4</v>
      </c>
      <c r="AJ33" s="479">
        <v>4</v>
      </c>
      <c r="AK33" s="458"/>
      <c r="AL33" s="458"/>
      <c r="AM33" s="458"/>
      <c r="AN33" s="458"/>
      <c r="AO33" s="458"/>
      <c r="AP33" s="458"/>
      <c r="AQ33" s="458"/>
      <c r="AR33" s="458"/>
      <c r="AS33" s="458"/>
      <c r="AT33" s="458"/>
      <c r="AU33" s="458"/>
      <c r="AV33" s="458"/>
      <c r="AW33" s="458"/>
      <c r="AX33" s="458"/>
      <c r="AY33" s="458"/>
      <c r="AZ33" s="458"/>
      <c r="BA33" s="458"/>
      <c r="BB33" s="458"/>
      <c r="BC33" s="458"/>
      <c r="BD33" s="458"/>
      <c r="BE33" s="458"/>
      <c r="BF33" s="458"/>
      <c r="BG33" s="458"/>
      <c r="BH33" s="458"/>
      <c r="BI33" s="458"/>
      <c r="BJ33" s="458"/>
      <c r="BK33" s="458"/>
      <c r="BL33" s="458"/>
      <c r="BM33" s="458"/>
      <c r="BN33" s="458"/>
      <c r="BO33" s="458"/>
      <c r="BP33" s="458"/>
    </row>
    <row r="34" spans="1:68" s="555" customFormat="1" ht="12.75" customHeight="1" x14ac:dyDescent="0.2">
      <c r="A34" s="443" t="s">
        <v>165</v>
      </c>
      <c r="B34" s="444"/>
      <c r="C34" s="445">
        <f t="shared" ref="C34:AA34" si="13">C33/revenue</f>
        <v>0.22222222222222221</v>
      </c>
      <c r="D34" s="445">
        <f t="shared" si="13"/>
        <v>0.14285714285714285</v>
      </c>
      <c r="E34" s="445">
        <f>E33/revenue</f>
        <v>4.6511627906976744E-2</v>
      </c>
      <c r="F34" s="475">
        <f t="shared" si="13"/>
        <v>3.125E-2</v>
      </c>
      <c r="G34" s="446">
        <f t="shared" si="13"/>
        <v>6.1538461538461542E-2</v>
      </c>
      <c r="H34" s="447">
        <f t="shared" si="13"/>
        <v>0.1020408163265306</v>
      </c>
      <c r="I34" s="445">
        <f t="shared" si="13"/>
        <v>6.5789473684210523E-2</v>
      </c>
      <c r="J34" s="445">
        <f t="shared" si="13"/>
        <v>2.1276595744680851E-2</v>
      </c>
      <c r="K34" s="445">
        <f t="shared" si="13"/>
        <v>1.4285714285714285E-2</v>
      </c>
      <c r="L34" s="446">
        <f t="shared" si="13"/>
        <v>2.8169014084507043E-2</v>
      </c>
      <c r="M34" s="445">
        <f t="shared" si="13"/>
        <v>4.8947626040137047E-2</v>
      </c>
      <c r="N34" s="445">
        <f t="shared" si="13"/>
        <v>3.1625553447185324E-2</v>
      </c>
      <c r="O34" s="445">
        <f t="shared" si="13"/>
        <v>1.0178117048346057E-2</v>
      </c>
      <c r="P34" s="445">
        <f t="shared" si="13"/>
        <v>6.8306010928961746E-3</v>
      </c>
      <c r="Q34" s="446">
        <f t="shared" si="13"/>
        <v>1.3481631277384561E-2</v>
      </c>
      <c r="R34" s="445">
        <f t="shared" si="13"/>
        <v>2.4591171769334806E-2</v>
      </c>
      <c r="S34" s="445">
        <f t="shared" si="13"/>
        <v>1.5910898965791568E-2</v>
      </c>
      <c r="T34" s="445">
        <f t="shared" si="13"/>
        <v>5.1042543960390981E-3</v>
      </c>
      <c r="U34" s="445">
        <f t="shared" si="13"/>
        <v>3.4244229847270736E-3</v>
      </c>
      <c r="V34" s="446">
        <f t="shared" si="13"/>
        <v>6.7630399864739192E-3</v>
      </c>
      <c r="W34" s="445">
        <f t="shared" si="13"/>
        <v>1.2973828544368869E-2</v>
      </c>
      <c r="X34" s="445">
        <f t="shared" si="13"/>
        <v>8.4002200857662464E-3</v>
      </c>
      <c r="Y34" s="445">
        <f t="shared" si="13"/>
        <v>2.6904665336230965E-3</v>
      </c>
      <c r="Z34" s="445">
        <f t="shared" si="13"/>
        <v>1.8047381595641197E-3</v>
      </c>
      <c r="AA34" s="446">
        <f t="shared" si="13"/>
        <v>3.565372213717324E-3</v>
      </c>
      <c r="AB34" s="445">
        <f>AB33/AB$8</f>
        <v>7.2076825246493708E-3</v>
      </c>
      <c r="AC34" s="445">
        <f>AC33/AC$8</f>
        <v>4.6667889365368037E-3</v>
      </c>
      <c r="AD34" s="445">
        <f>AD33/AD$8</f>
        <v>1.494703629790609E-3</v>
      </c>
      <c r="AE34" s="445">
        <f>AE33/AE$8</f>
        <v>1.0026323108689554E-3</v>
      </c>
      <c r="AF34" s="460">
        <f>AF33/AF$8</f>
        <v>1.9807623409540689E-3</v>
      </c>
      <c r="AG34" s="446">
        <f>AG33/revenue</f>
        <v>1.163064398170619E-3</v>
      </c>
      <c r="AH34" s="446">
        <f>AH33/revenue</f>
        <v>7.240742087745042E-4</v>
      </c>
      <c r="AI34" s="446">
        <f>AI33/revenue</f>
        <v>4.7953004706709169E-4</v>
      </c>
      <c r="AJ34" s="446">
        <f>AJ33/revenue</f>
        <v>3.3900531007976381E-4</v>
      </c>
      <c r="AK34" s="448"/>
      <c r="AL34" s="448"/>
      <c r="AM34" s="448"/>
      <c r="AN34" s="448"/>
      <c r="AO34" s="448"/>
      <c r="AP34" s="448"/>
      <c r="AQ34" s="448"/>
      <c r="AR34" s="448"/>
      <c r="AS34" s="448"/>
      <c r="AT34" s="448"/>
      <c r="AU34" s="448"/>
      <c r="AV34" s="448"/>
      <c r="AW34" s="448"/>
      <c r="AX34" s="448"/>
      <c r="AY34" s="448"/>
      <c r="AZ34" s="448"/>
      <c r="BA34" s="448"/>
      <c r="BB34" s="448"/>
      <c r="BC34" s="448"/>
      <c r="BD34" s="448"/>
      <c r="BE34" s="448"/>
      <c r="BF34" s="448"/>
      <c r="BG34" s="448"/>
      <c r="BH34" s="448"/>
      <c r="BI34" s="448"/>
      <c r="BJ34" s="448"/>
      <c r="BK34" s="448"/>
      <c r="BL34" s="448"/>
      <c r="BM34" s="448"/>
      <c r="BN34" s="448"/>
      <c r="BO34" s="448"/>
      <c r="BP34" s="448"/>
    </row>
    <row r="35" spans="1:68" s="559" customFormat="1" ht="12.75" customHeight="1" thickBot="1" x14ac:dyDescent="0.25">
      <c r="A35" s="505" t="s">
        <v>177</v>
      </c>
      <c r="B35" s="506"/>
      <c r="C35" s="507">
        <f t="shared" ref="C35:AJ35" si="14">C29+C33</f>
        <v>1.7650000000000001</v>
      </c>
      <c r="D35" s="507">
        <f t="shared" si="14"/>
        <v>2.1900000000000004</v>
      </c>
      <c r="E35" s="507">
        <f t="shared" si="14"/>
        <v>4.6550000000000011</v>
      </c>
      <c r="F35" s="508">
        <f t="shared" si="14"/>
        <v>6.4399999999999977</v>
      </c>
      <c r="G35" s="509">
        <f t="shared" si="14"/>
        <v>15.049999999999997</v>
      </c>
      <c r="H35" s="510">
        <f t="shared" si="14"/>
        <v>3.1559999999999988</v>
      </c>
      <c r="I35" s="507">
        <f t="shared" si="14"/>
        <v>4.3439999999999994</v>
      </c>
      <c r="J35" s="507">
        <f t="shared" si="14"/>
        <v>11.339999999999996</v>
      </c>
      <c r="K35" s="507">
        <f t="shared" si="14"/>
        <v>16.399999999999991</v>
      </c>
      <c r="L35" s="511">
        <f t="shared" si="14"/>
        <v>35.240000000000009</v>
      </c>
      <c r="M35" s="507">
        <f t="shared" si="14"/>
        <v>6.5161000000000016</v>
      </c>
      <c r="N35" s="507">
        <f t="shared" si="14"/>
        <v>9.5373999999999981</v>
      </c>
      <c r="O35" s="507">
        <f t="shared" si="14"/>
        <v>27.527500000000003</v>
      </c>
      <c r="P35" s="507">
        <f t="shared" si="14"/>
        <v>40.527999999999992</v>
      </c>
      <c r="Q35" s="509">
        <f t="shared" si="14"/>
        <v>84.109000000000037</v>
      </c>
      <c r="R35" s="507">
        <f t="shared" si="14"/>
        <v>14.012800000000006</v>
      </c>
      <c r="S35" s="507">
        <f t="shared" si="14"/>
        <v>21.112000000000002</v>
      </c>
      <c r="T35" s="507">
        <f t="shared" si="14"/>
        <v>63.692800000000005</v>
      </c>
      <c r="U35" s="507">
        <f t="shared" si="14"/>
        <v>94.446400000000011</v>
      </c>
      <c r="V35" s="509">
        <f t="shared" si="14"/>
        <v>193.26400000000007</v>
      </c>
      <c r="W35" s="507">
        <f t="shared" si="14"/>
        <v>29.518952500000005</v>
      </c>
      <c r="X35" s="507">
        <f t="shared" si="14"/>
        <v>45.046465000000012</v>
      </c>
      <c r="Y35" s="507">
        <f t="shared" si="14"/>
        <v>138.52261749999997</v>
      </c>
      <c r="Z35" s="507">
        <f t="shared" si="14"/>
        <v>206.01589000000001</v>
      </c>
      <c r="AA35" s="509">
        <f t="shared" si="14"/>
        <v>419.10392499999989</v>
      </c>
      <c r="AB35" s="507">
        <f t="shared" si="14"/>
        <v>59.271157000000017</v>
      </c>
      <c r="AC35" s="507">
        <f t="shared" si="14"/>
        <v>90.997641999999999</v>
      </c>
      <c r="AD35" s="507">
        <f t="shared" si="14"/>
        <v>281.99215900000002</v>
      </c>
      <c r="AE35" s="507">
        <f t="shared" si="14"/>
        <v>419.89733199999989</v>
      </c>
      <c r="AF35" s="509">
        <f t="shared" si="14"/>
        <v>852.15829000000008</v>
      </c>
      <c r="AG35" s="509">
        <f t="shared" si="14"/>
        <v>1620.4195232499999</v>
      </c>
      <c r="AH35" s="509">
        <f t="shared" si="14"/>
        <v>2876.6337366999996</v>
      </c>
      <c r="AI35" s="509">
        <f t="shared" si="14"/>
        <v>4758.6551335937502</v>
      </c>
      <c r="AJ35" s="509">
        <f t="shared" si="14"/>
        <v>7319.5196283400001</v>
      </c>
      <c r="AK35" s="512"/>
      <c r="AL35" s="512"/>
      <c r="AM35" s="512"/>
      <c r="AN35" s="512"/>
      <c r="AO35" s="512"/>
      <c r="AP35" s="512"/>
      <c r="AQ35" s="512"/>
      <c r="AR35" s="512"/>
      <c r="AS35" s="512"/>
      <c r="AT35" s="512"/>
      <c r="AU35" s="512"/>
      <c r="AV35" s="512"/>
      <c r="AW35" s="512"/>
      <c r="AX35" s="512"/>
      <c r="AY35" s="512"/>
      <c r="AZ35" s="512"/>
      <c r="BA35" s="512"/>
      <c r="BB35" s="512"/>
      <c r="BC35" s="512"/>
      <c r="BD35" s="512"/>
      <c r="BE35" s="512"/>
      <c r="BF35" s="512"/>
      <c r="BG35" s="512"/>
      <c r="BH35" s="512"/>
      <c r="BI35" s="512"/>
      <c r="BJ35" s="512"/>
      <c r="BK35" s="512"/>
      <c r="BL35" s="512"/>
      <c r="BM35" s="512"/>
      <c r="BN35" s="512"/>
      <c r="BO35" s="512"/>
      <c r="BP35" s="512"/>
    </row>
    <row r="36" spans="1:68" s="555" customFormat="1" ht="12.75" customHeight="1" thickBot="1" x14ac:dyDescent="0.25">
      <c r="A36" s="443" t="s">
        <v>165</v>
      </c>
      <c r="B36" s="444"/>
      <c r="C36" s="445">
        <f t="shared" ref="C36:AJ36" si="15">C35/revenue</f>
        <v>0.39222222222222225</v>
      </c>
      <c r="D36" s="445">
        <f t="shared" si="15"/>
        <v>0.31285714285714289</v>
      </c>
      <c r="E36" s="445">
        <f>E35/revenue</f>
        <v>0.21651162790697678</v>
      </c>
      <c r="F36" s="475">
        <f t="shared" si="15"/>
        <v>0.20124999999999993</v>
      </c>
      <c r="G36" s="446">
        <f t="shared" si="15"/>
        <v>0.2315384615384615</v>
      </c>
      <c r="H36" s="447">
        <f t="shared" si="15"/>
        <v>0.32204081632653048</v>
      </c>
      <c r="I36" s="445">
        <f t="shared" si="15"/>
        <v>0.28578947368421048</v>
      </c>
      <c r="J36" s="445">
        <f t="shared" si="15"/>
        <v>0.24127659574468077</v>
      </c>
      <c r="K36" s="445">
        <f t="shared" si="15"/>
        <v>0.23428571428571415</v>
      </c>
      <c r="L36" s="446">
        <f t="shared" si="15"/>
        <v>0.24816901408450712</v>
      </c>
      <c r="M36" s="445">
        <f t="shared" si="15"/>
        <v>0.3189476260401371</v>
      </c>
      <c r="N36" s="445">
        <f t="shared" si="15"/>
        <v>0.30162555344718528</v>
      </c>
      <c r="O36" s="445">
        <f t="shared" si="15"/>
        <v>0.28017811704834611</v>
      </c>
      <c r="P36" s="445">
        <f t="shared" si="15"/>
        <v>0.27683060109289609</v>
      </c>
      <c r="Q36" s="446">
        <f t="shared" si="15"/>
        <v>0.28348163127738463</v>
      </c>
      <c r="R36" s="445">
        <f t="shared" si="15"/>
        <v>0.3445911717693349</v>
      </c>
      <c r="S36" s="445">
        <f t="shared" si="15"/>
        <v>0.33591089896579157</v>
      </c>
      <c r="T36" s="445">
        <f t="shared" si="15"/>
        <v>0.32510425439603907</v>
      </c>
      <c r="U36" s="445">
        <f t="shared" si="15"/>
        <v>0.32342442298472712</v>
      </c>
      <c r="V36" s="446">
        <f t="shared" si="15"/>
        <v>0.32676303998647399</v>
      </c>
      <c r="W36" s="445">
        <f t="shared" si="15"/>
        <v>0.3829738285443689</v>
      </c>
      <c r="X36" s="445">
        <f t="shared" si="15"/>
        <v>0.37840022008576635</v>
      </c>
      <c r="Y36" s="445">
        <f t="shared" si="15"/>
        <v>0.37269046653362303</v>
      </c>
      <c r="Z36" s="445">
        <f t="shared" si="15"/>
        <v>0.37180473815956416</v>
      </c>
      <c r="AA36" s="446">
        <f t="shared" si="15"/>
        <v>0.37356537221371727</v>
      </c>
      <c r="AB36" s="445">
        <f t="shared" si="15"/>
        <v>0.42720768252464936</v>
      </c>
      <c r="AC36" s="445">
        <f t="shared" si="15"/>
        <v>0.42466678893653681</v>
      </c>
      <c r="AD36" s="445">
        <f t="shared" si="15"/>
        <v>0.42149470362979058</v>
      </c>
      <c r="AE36" s="445">
        <f t="shared" si="15"/>
        <v>0.42100263231086887</v>
      </c>
      <c r="AF36" s="446">
        <f t="shared" si="15"/>
        <v>0.42198076234095411</v>
      </c>
      <c r="AG36" s="446">
        <f t="shared" si="15"/>
        <v>0.47116306439817063</v>
      </c>
      <c r="AH36" s="446">
        <f t="shared" si="15"/>
        <v>0.52072407420877442</v>
      </c>
      <c r="AI36" s="446">
        <f t="shared" si="15"/>
        <v>0.57047953004706708</v>
      </c>
      <c r="AJ36" s="446">
        <f t="shared" si="15"/>
        <v>0.62033900531007979</v>
      </c>
      <c r="AK36" s="448"/>
      <c r="AL36" s="448"/>
      <c r="AM36" s="448"/>
      <c r="AN36" s="448"/>
      <c r="AO36" s="448"/>
      <c r="AP36" s="448"/>
      <c r="AQ36" s="448"/>
      <c r="AR36" s="448"/>
      <c r="AS36" s="448"/>
      <c r="AT36" s="448"/>
      <c r="AU36" s="448"/>
      <c r="AV36" s="448"/>
      <c r="AW36" s="448"/>
      <c r="AX36" s="448"/>
      <c r="AY36" s="448"/>
      <c r="AZ36" s="448"/>
      <c r="BA36" s="448"/>
      <c r="BB36" s="448"/>
      <c r="BC36" s="448"/>
      <c r="BD36" s="448"/>
      <c r="BE36" s="448"/>
      <c r="BF36" s="448"/>
      <c r="BG36" s="448"/>
      <c r="BH36" s="448"/>
      <c r="BI36" s="448"/>
      <c r="BJ36" s="448"/>
      <c r="BK36" s="448"/>
      <c r="BL36" s="448"/>
      <c r="BM36" s="448"/>
      <c r="BN36" s="448"/>
      <c r="BO36" s="448"/>
      <c r="BP36" s="448"/>
    </row>
    <row r="37" spans="1:68" s="556" customFormat="1" ht="12.75" customHeight="1" thickBot="1" x14ac:dyDescent="0.25">
      <c r="A37" s="451" t="s">
        <v>178</v>
      </c>
      <c r="B37" s="452"/>
      <c r="C37" s="453">
        <v>0.52949999999999997</v>
      </c>
      <c r="D37" s="453">
        <v>0.65700000000000014</v>
      </c>
      <c r="E37" s="453">
        <v>1.3965000000000003</v>
      </c>
      <c r="F37" s="453">
        <v>1.9319999999999993</v>
      </c>
      <c r="G37" s="454">
        <v>4.5149999999999988</v>
      </c>
      <c r="H37" s="453">
        <v>0.94679999999999964</v>
      </c>
      <c r="I37" s="453">
        <v>1.3031999999999997</v>
      </c>
      <c r="J37" s="453">
        <v>3.4019999999999988</v>
      </c>
      <c r="K37" s="453">
        <v>4.9199999999999973</v>
      </c>
      <c r="L37" s="454">
        <v>10.572000000000003</v>
      </c>
      <c r="M37" s="453">
        <v>1.9548300000000003</v>
      </c>
      <c r="N37" s="453">
        <v>2.8612199999999994</v>
      </c>
      <c r="O37" s="453">
        <v>8.2582500000000003</v>
      </c>
      <c r="P37" s="453">
        <v>12.158399999999997</v>
      </c>
      <c r="Q37" s="454">
        <v>25.232700000000012</v>
      </c>
      <c r="R37" s="453">
        <v>4.2038400000000014</v>
      </c>
      <c r="S37" s="453">
        <v>6.3336000000000006</v>
      </c>
      <c r="T37" s="453">
        <v>19.107839999999999</v>
      </c>
      <c r="U37" s="453">
        <v>28.333920000000003</v>
      </c>
      <c r="V37" s="454">
        <v>57.97920000000002</v>
      </c>
      <c r="W37" s="477">
        <v>8.3932162500000018</v>
      </c>
      <c r="X37" s="478">
        <v>12.799672500000002</v>
      </c>
      <c r="Y37" s="478">
        <v>39.326688749999995</v>
      </c>
      <c r="Z37" s="479">
        <v>58.480184999999992</v>
      </c>
      <c r="AA37" s="454">
        <f>SUM(W37:Z37)</f>
        <v>118.99976249999999</v>
      </c>
      <c r="AB37" s="456">
        <f>AB38*AB35</f>
        <v>17.781347100000005</v>
      </c>
      <c r="AC37" s="456">
        <f t="shared" ref="AC37:AE37" si="16">AC38*AC35</f>
        <v>27.299292599999998</v>
      </c>
      <c r="AD37" s="456">
        <f t="shared" si="16"/>
        <v>84.597647699999996</v>
      </c>
      <c r="AE37" s="456">
        <f t="shared" si="16"/>
        <v>125.96919959999997</v>
      </c>
      <c r="AF37" s="513">
        <f>SUM(AB37:AE37)</f>
        <v>255.64748699999996</v>
      </c>
      <c r="AG37" s="513">
        <f>AG35*AG38</f>
        <v>486.12585697499992</v>
      </c>
      <c r="AH37" s="513">
        <f>AH35*AH38</f>
        <v>862.99012100999983</v>
      </c>
      <c r="AI37" s="513">
        <f>AI35*AI38</f>
        <v>1427.5965400781249</v>
      </c>
      <c r="AJ37" s="513">
        <f>AJ35*AJ38</f>
        <v>2195.8558885019997</v>
      </c>
      <c r="AK37" s="458"/>
      <c r="AL37" s="458"/>
      <c r="AM37" s="458"/>
      <c r="AN37" s="458"/>
      <c r="AO37" s="458"/>
      <c r="AP37" s="458"/>
      <c r="AQ37" s="458"/>
      <c r="AR37" s="458"/>
      <c r="AS37" s="458"/>
      <c r="AT37" s="458"/>
      <c r="AU37" s="458"/>
      <c r="AV37" s="458"/>
      <c r="AW37" s="458"/>
      <c r="AX37" s="458"/>
      <c r="AY37" s="458"/>
      <c r="AZ37" s="458"/>
      <c r="BA37" s="458"/>
      <c r="BB37" s="458"/>
      <c r="BC37" s="458"/>
      <c r="BD37" s="458"/>
      <c r="BE37" s="458"/>
      <c r="BF37" s="458"/>
      <c r="BG37" s="458"/>
      <c r="BH37" s="458"/>
      <c r="BI37" s="458"/>
      <c r="BJ37" s="458"/>
      <c r="BK37" s="458"/>
      <c r="BL37" s="458"/>
      <c r="BM37" s="458"/>
      <c r="BN37" s="458"/>
      <c r="BO37" s="458"/>
      <c r="BP37" s="458"/>
    </row>
    <row r="38" spans="1:68" s="555" customFormat="1" ht="12.75" customHeight="1" thickBot="1" x14ac:dyDescent="0.25">
      <c r="A38" s="443" t="s">
        <v>179</v>
      </c>
      <c r="B38" s="514"/>
      <c r="C38" s="445">
        <f>C37/C35</f>
        <v>0.3</v>
      </c>
      <c r="D38" s="445">
        <f>D37/D35</f>
        <v>0.3</v>
      </c>
      <c r="E38" s="445">
        <f>E37/E35</f>
        <v>0.3</v>
      </c>
      <c r="F38" s="445">
        <f>F37/F35</f>
        <v>0.3</v>
      </c>
      <c r="G38" s="460">
        <f>G37/G35</f>
        <v>0.3</v>
      </c>
      <c r="H38" s="447">
        <f t="shared" ref="H38:AA38" si="17">H37/H35</f>
        <v>0.3</v>
      </c>
      <c r="I38" s="515">
        <f t="shared" si="17"/>
        <v>0.3</v>
      </c>
      <c r="J38" s="515">
        <f t="shared" si="17"/>
        <v>0.3</v>
      </c>
      <c r="K38" s="515">
        <f t="shared" si="17"/>
        <v>0.3</v>
      </c>
      <c r="L38" s="460">
        <f>L37/L35</f>
        <v>0.3</v>
      </c>
      <c r="M38" s="515">
        <f t="shared" si="17"/>
        <v>0.3</v>
      </c>
      <c r="N38" s="515">
        <f t="shared" si="17"/>
        <v>0.3</v>
      </c>
      <c r="O38" s="515">
        <f t="shared" si="17"/>
        <v>0.3</v>
      </c>
      <c r="P38" s="515">
        <f t="shared" si="17"/>
        <v>0.3</v>
      </c>
      <c r="Q38" s="460">
        <f t="shared" si="17"/>
        <v>0.3</v>
      </c>
      <c r="R38" s="516">
        <f t="shared" si="17"/>
        <v>0.3</v>
      </c>
      <c r="S38" s="517">
        <f t="shared" si="17"/>
        <v>0.3</v>
      </c>
      <c r="T38" s="517">
        <f t="shared" si="17"/>
        <v>0.3</v>
      </c>
      <c r="U38" s="518">
        <f t="shared" si="17"/>
        <v>0.3</v>
      </c>
      <c r="V38" s="460">
        <f t="shared" si="17"/>
        <v>0.3</v>
      </c>
      <c r="W38" s="515">
        <f t="shared" si="17"/>
        <v>0.2843331330947465</v>
      </c>
      <c r="X38" s="515">
        <f t="shared" si="17"/>
        <v>0.28414377243586147</v>
      </c>
      <c r="Y38" s="515">
        <f t="shared" si="17"/>
        <v>0.28390084926023007</v>
      </c>
      <c r="Z38" s="515">
        <f t="shared" si="17"/>
        <v>0.28386249720834633</v>
      </c>
      <c r="AA38" s="460">
        <f t="shared" si="17"/>
        <v>0.28393855414262709</v>
      </c>
      <c r="AB38" s="464">
        <v>0.3</v>
      </c>
      <c r="AC38" s="465">
        <v>0.3</v>
      </c>
      <c r="AD38" s="465">
        <v>0.3</v>
      </c>
      <c r="AE38" s="466">
        <v>0.3</v>
      </c>
      <c r="AF38" s="460">
        <f>AF37/AF35</f>
        <v>0.29999999999999993</v>
      </c>
      <c r="AG38" s="467">
        <v>0.3</v>
      </c>
      <c r="AH38" s="467">
        <v>0.3</v>
      </c>
      <c r="AI38" s="467">
        <v>0.3</v>
      </c>
      <c r="AJ38" s="467">
        <v>0.3</v>
      </c>
      <c r="AK38" s="448"/>
      <c r="AL38" s="448"/>
      <c r="AM38" s="448"/>
      <c r="AN38" s="448"/>
      <c r="AO38" s="448"/>
      <c r="AP38" s="448"/>
      <c r="AQ38" s="448"/>
      <c r="AR38" s="448"/>
      <c r="AS38" s="448"/>
      <c r="AT38" s="448"/>
      <c r="AU38" s="448"/>
      <c r="AV38" s="448"/>
      <c r="AW38" s="448"/>
      <c r="AX38" s="448"/>
      <c r="AY38" s="448"/>
      <c r="AZ38" s="448"/>
      <c r="BA38" s="448"/>
      <c r="BB38" s="448"/>
      <c r="BC38" s="448"/>
      <c r="BD38" s="448"/>
      <c r="BE38" s="448"/>
      <c r="BF38" s="448"/>
      <c r="BG38" s="448"/>
      <c r="BH38" s="448"/>
      <c r="BI38" s="448"/>
      <c r="BJ38" s="448"/>
      <c r="BK38" s="448"/>
      <c r="BL38" s="448"/>
      <c r="BM38" s="448"/>
      <c r="BN38" s="448"/>
      <c r="BO38" s="448"/>
      <c r="BP38" s="448"/>
    </row>
    <row r="39" spans="1:68" s="555" customFormat="1" ht="2" customHeight="1" x14ac:dyDescent="0.2">
      <c r="A39" s="443"/>
      <c r="B39" s="514"/>
      <c r="C39" s="445"/>
      <c r="D39" s="445"/>
      <c r="E39" s="445"/>
      <c r="F39" s="445"/>
      <c r="G39" s="460"/>
      <c r="H39" s="447"/>
      <c r="I39" s="515"/>
      <c r="J39" s="515"/>
      <c r="K39" s="515"/>
      <c r="L39" s="460"/>
      <c r="M39" s="515"/>
      <c r="N39" s="515"/>
      <c r="O39" s="515"/>
      <c r="P39" s="515"/>
      <c r="Q39" s="460"/>
      <c r="R39" s="515"/>
      <c r="S39" s="515"/>
      <c r="T39" s="515"/>
      <c r="U39" s="515"/>
      <c r="V39" s="460"/>
      <c r="W39" s="515"/>
      <c r="X39" s="515"/>
      <c r="Y39" s="515"/>
      <c r="Z39" s="515"/>
      <c r="AA39" s="460"/>
      <c r="AB39" s="485"/>
      <c r="AC39" s="485"/>
      <c r="AD39" s="485"/>
      <c r="AE39" s="485"/>
      <c r="AF39" s="460"/>
      <c r="AG39" s="486"/>
      <c r="AH39" s="486"/>
      <c r="AI39" s="486"/>
      <c r="AJ39" s="486"/>
      <c r="AK39" s="448"/>
      <c r="AL39" s="448"/>
      <c r="AM39" s="448"/>
      <c r="AN39" s="448"/>
      <c r="AO39" s="448"/>
      <c r="AP39" s="448"/>
      <c r="AQ39" s="448"/>
      <c r="AR39" s="448"/>
      <c r="AS39" s="448"/>
      <c r="AT39" s="448"/>
      <c r="AU39" s="448"/>
      <c r="AV39" s="448"/>
      <c r="AW39" s="448"/>
      <c r="AX39" s="448"/>
      <c r="AY39" s="448"/>
      <c r="AZ39" s="448"/>
      <c r="BA39" s="448"/>
      <c r="BB39" s="448"/>
      <c r="BC39" s="448"/>
      <c r="BD39" s="448"/>
      <c r="BE39" s="448"/>
      <c r="BF39" s="448"/>
      <c r="BG39" s="448"/>
      <c r="BH39" s="448"/>
      <c r="BI39" s="448"/>
      <c r="BJ39" s="448"/>
      <c r="BK39" s="448"/>
      <c r="BL39" s="448"/>
      <c r="BM39" s="448"/>
      <c r="BN39" s="448"/>
      <c r="BO39" s="448"/>
      <c r="BP39" s="448"/>
    </row>
    <row r="40" spans="1:68" s="560" customFormat="1" ht="22" customHeight="1" x14ac:dyDescent="0.2">
      <c r="A40" s="519" t="s">
        <v>180</v>
      </c>
      <c r="B40" s="520"/>
      <c r="C40" s="521">
        <f t="shared" ref="C40:AJ40" si="18">C35-C37</f>
        <v>1.2355</v>
      </c>
      <c r="D40" s="521">
        <f t="shared" si="18"/>
        <v>1.5330000000000004</v>
      </c>
      <c r="E40" s="521">
        <f>E35-E37</f>
        <v>3.2585000000000006</v>
      </c>
      <c r="F40" s="521">
        <f>F35-F37</f>
        <v>4.5079999999999982</v>
      </c>
      <c r="G40" s="522">
        <f t="shared" si="18"/>
        <v>10.534999999999998</v>
      </c>
      <c r="H40" s="521">
        <f t="shared" si="18"/>
        <v>2.2091999999999992</v>
      </c>
      <c r="I40" s="521">
        <f t="shared" si="18"/>
        <v>3.0407999999999999</v>
      </c>
      <c r="J40" s="521">
        <f t="shared" si="18"/>
        <v>7.9379999999999971</v>
      </c>
      <c r="K40" s="521">
        <f>K35-K37</f>
        <v>11.479999999999993</v>
      </c>
      <c r="L40" s="522">
        <f t="shared" si="18"/>
        <v>24.668000000000006</v>
      </c>
      <c r="M40" s="521">
        <f t="shared" si="18"/>
        <v>4.5612700000000013</v>
      </c>
      <c r="N40" s="521">
        <f t="shared" si="18"/>
        <v>6.6761799999999987</v>
      </c>
      <c r="O40" s="521">
        <f t="shared" si="18"/>
        <v>19.269250000000003</v>
      </c>
      <c r="P40" s="521">
        <f>P35-P37</f>
        <v>28.369599999999995</v>
      </c>
      <c r="Q40" s="522">
        <f t="shared" si="18"/>
        <v>58.876300000000029</v>
      </c>
      <c r="R40" s="521">
        <f t="shared" si="18"/>
        <v>9.8089600000000043</v>
      </c>
      <c r="S40" s="521">
        <f t="shared" si="18"/>
        <v>14.778400000000001</v>
      </c>
      <c r="T40" s="521">
        <f t="shared" si="18"/>
        <v>44.584960000000009</v>
      </c>
      <c r="U40" s="521">
        <f>U35-U37</f>
        <v>66.112480000000005</v>
      </c>
      <c r="V40" s="522">
        <f t="shared" si="18"/>
        <v>135.28480000000005</v>
      </c>
      <c r="W40" s="521">
        <f t="shared" si="18"/>
        <v>21.125736250000003</v>
      </c>
      <c r="X40" s="521">
        <f t="shared" si="18"/>
        <v>32.246792500000012</v>
      </c>
      <c r="Y40" s="521">
        <f t="shared" si="18"/>
        <v>99.195928749999979</v>
      </c>
      <c r="Z40" s="521">
        <f>Z35-Z37</f>
        <v>147.53570500000001</v>
      </c>
      <c r="AA40" s="522">
        <f>SUM(W40:Z40)</f>
        <v>300.10416250000003</v>
      </c>
      <c r="AB40" s="523">
        <f>AB35-AB37</f>
        <v>41.489809900000012</v>
      </c>
      <c r="AC40" s="523">
        <f>AC35-AC37</f>
        <v>63.698349399999998</v>
      </c>
      <c r="AD40" s="523">
        <f>AD35-AD37</f>
        <v>197.39451130000003</v>
      </c>
      <c r="AE40" s="523">
        <f>AE35-AE37</f>
        <v>293.92813239999992</v>
      </c>
      <c r="AF40" s="522">
        <f>AF35-AF37</f>
        <v>596.51080300000012</v>
      </c>
      <c r="AG40" s="522">
        <f t="shared" si="18"/>
        <v>1134.2936662749999</v>
      </c>
      <c r="AH40" s="522">
        <f t="shared" si="18"/>
        <v>2013.6436156899999</v>
      </c>
      <c r="AI40" s="522">
        <f t="shared" si="18"/>
        <v>3331.058593515625</v>
      </c>
      <c r="AJ40" s="522">
        <f t="shared" si="18"/>
        <v>5123.6637398380008</v>
      </c>
      <c r="AK40" s="524"/>
      <c r="AL40" s="524"/>
      <c r="AM40" s="524"/>
      <c r="AN40" s="524"/>
      <c r="AO40" s="524"/>
      <c r="AP40" s="524"/>
      <c r="AQ40" s="524"/>
      <c r="AR40" s="524"/>
      <c r="AS40" s="524"/>
      <c r="AT40" s="524"/>
      <c r="AU40" s="524"/>
      <c r="AV40" s="524"/>
      <c r="AW40" s="524"/>
      <c r="AX40" s="524"/>
      <c r="AY40" s="524"/>
      <c r="AZ40" s="524"/>
      <c r="BA40" s="524"/>
      <c r="BB40" s="524"/>
      <c r="BC40" s="524"/>
      <c r="BD40" s="524"/>
      <c r="BE40" s="524"/>
      <c r="BF40" s="524"/>
      <c r="BG40" s="524"/>
      <c r="BH40" s="524"/>
      <c r="BI40" s="524"/>
      <c r="BJ40" s="524"/>
      <c r="BK40" s="524"/>
      <c r="BL40" s="524"/>
      <c r="BM40" s="524"/>
      <c r="BN40" s="524"/>
      <c r="BO40" s="524"/>
      <c r="BP40" s="524"/>
    </row>
    <row r="41" spans="1:68" s="555" customFormat="1" ht="12.75" customHeight="1" thickBot="1" x14ac:dyDescent="0.25">
      <c r="A41" s="492" t="s">
        <v>165</v>
      </c>
      <c r="B41" s="493"/>
      <c r="C41" s="445">
        <f t="shared" ref="C41:AJ41" si="19">C40/revenue</f>
        <v>0.27455555555555555</v>
      </c>
      <c r="D41" s="445">
        <f t="shared" si="19"/>
        <v>0.21900000000000006</v>
      </c>
      <c r="E41" s="445">
        <f>E40/revenue</f>
        <v>0.15155813953488376</v>
      </c>
      <c r="F41" s="475">
        <f t="shared" si="19"/>
        <v>0.14087499999999994</v>
      </c>
      <c r="G41" s="446">
        <f t="shared" si="19"/>
        <v>0.16207692307692306</v>
      </c>
      <c r="H41" s="447">
        <f t="shared" si="19"/>
        <v>0.22542857142857134</v>
      </c>
      <c r="I41" s="445">
        <f t="shared" si="19"/>
        <v>0.20005263157894734</v>
      </c>
      <c r="J41" s="445">
        <f t="shared" si="19"/>
        <v>0.16889361702127653</v>
      </c>
      <c r="K41" s="445">
        <f t="shared" si="19"/>
        <v>0.1639999999999999</v>
      </c>
      <c r="L41" s="446">
        <f t="shared" si="19"/>
        <v>0.17371830985915498</v>
      </c>
      <c r="M41" s="445">
        <f t="shared" si="19"/>
        <v>0.22326333822809596</v>
      </c>
      <c r="N41" s="445">
        <f t="shared" si="19"/>
        <v>0.21113788741302969</v>
      </c>
      <c r="O41" s="445">
        <f t="shared" si="19"/>
        <v>0.19612468193384228</v>
      </c>
      <c r="P41" s="445">
        <f t="shared" si="19"/>
        <v>0.19378142076502727</v>
      </c>
      <c r="Q41" s="446">
        <f t="shared" si="19"/>
        <v>0.19843714189416925</v>
      </c>
      <c r="R41" s="445">
        <f t="shared" si="19"/>
        <v>0.24121382023853444</v>
      </c>
      <c r="S41" s="445">
        <f t="shared" si="19"/>
        <v>0.23513762927605411</v>
      </c>
      <c r="T41" s="445">
        <f t="shared" si="19"/>
        <v>0.2275729780772274</v>
      </c>
      <c r="U41" s="445">
        <f t="shared" si="19"/>
        <v>0.22639709608930897</v>
      </c>
      <c r="V41" s="446">
        <f t="shared" si="19"/>
        <v>0.2287341279905318</v>
      </c>
      <c r="W41" s="445">
        <f t="shared" si="19"/>
        <v>0.2740816799810582</v>
      </c>
      <c r="X41" s="445">
        <f t="shared" si="19"/>
        <v>0.27088015406003646</v>
      </c>
      <c r="Y41" s="445">
        <f t="shared" si="19"/>
        <v>0.26688332657353614</v>
      </c>
      <c r="Z41" s="445">
        <f t="shared" si="19"/>
        <v>0.2662633167116949</v>
      </c>
      <c r="AA41" s="446">
        <f t="shared" si="19"/>
        <v>0.26749576054960217</v>
      </c>
      <c r="AB41" s="445">
        <f t="shared" si="19"/>
        <v>0.29904537776725454</v>
      </c>
      <c r="AC41" s="445">
        <f t="shared" si="19"/>
        <v>0.29726675225557575</v>
      </c>
      <c r="AD41" s="445">
        <f t="shared" si="19"/>
        <v>0.29504629254085341</v>
      </c>
      <c r="AE41" s="445">
        <f t="shared" si="19"/>
        <v>0.29470184261760823</v>
      </c>
      <c r="AF41" s="446">
        <f t="shared" si="19"/>
        <v>0.2953865336386679</v>
      </c>
      <c r="AG41" s="446">
        <f t="shared" si="19"/>
        <v>0.32981414507871942</v>
      </c>
      <c r="AH41" s="446">
        <f t="shared" si="19"/>
        <v>0.36450685194614213</v>
      </c>
      <c r="AI41" s="446">
        <f t="shared" si="19"/>
        <v>0.39933567103294698</v>
      </c>
      <c r="AJ41" s="446">
        <f t="shared" si="19"/>
        <v>0.43423730371705593</v>
      </c>
      <c r="AK41" s="448"/>
      <c r="AL41" s="561"/>
      <c r="AM41" s="448"/>
      <c r="AN41" s="448"/>
      <c r="AO41" s="448"/>
      <c r="AP41" s="448"/>
      <c r="AQ41" s="448"/>
      <c r="AR41" s="448"/>
      <c r="AS41" s="448"/>
      <c r="AT41" s="448"/>
      <c r="AU41" s="448"/>
      <c r="AV41" s="448"/>
      <c r="AW41" s="448"/>
      <c r="AX41" s="448"/>
      <c r="AY41" s="448"/>
      <c r="AZ41" s="448"/>
      <c r="BA41" s="448"/>
      <c r="BB41" s="448"/>
      <c r="BC41" s="448"/>
      <c r="BD41" s="448"/>
      <c r="BE41" s="448"/>
      <c r="BF41" s="448"/>
      <c r="BG41" s="448"/>
      <c r="BH41" s="448"/>
      <c r="BI41" s="448"/>
      <c r="BJ41" s="448"/>
      <c r="BK41" s="448"/>
      <c r="BL41" s="448"/>
      <c r="BM41" s="448"/>
      <c r="BN41" s="448"/>
      <c r="BO41" s="448"/>
      <c r="BP41" s="448"/>
    </row>
    <row r="42" spans="1:68" s="562" customFormat="1" ht="12" customHeight="1" thickBot="1" x14ac:dyDescent="0.25">
      <c r="A42" s="525" t="s">
        <v>181</v>
      </c>
      <c r="B42" s="526"/>
      <c r="C42" s="527">
        <f>C40/C44</f>
        <v>1.0605150214592276E-3</v>
      </c>
      <c r="D42" s="527">
        <f t="shared" ref="D42:AJ42" si="20">D40/D44</f>
        <v>1.3158798283261805E-3</v>
      </c>
      <c r="E42" s="527">
        <f>E40/E44</f>
        <v>2.7969957081545069E-3</v>
      </c>
      <c r="F42" s="528">
        <f t="shared" si="20"/>
        <v>3.8695278969957067E-3</v>
      </c>
      <c r="G42" s="529">
        <f t="shared" si="20"/>
        <v>9.0429184549356209E-3</v>
      </c>
      <c r="H42" s="530">
        <f t="shared" si="20"/>
        <v>1.8963090128755358E-3</v>
      </c>
      <c r="I42" s="527">
        <f t="shared" si="20"/>
        <v>2.6101287553648069E-3</v>
      </c>
      <c r="J42" s="527">
        <f t="shared" si="20"/>
        <v>6.8137339055793968E-3</v>
      </c>
      <c r="K42" s="527">
        <f t="shared" si="20"/>
        <v>9.8540772532188792E-3</v>
      </c>
      <c r="L42" s="529">
        <f t="shared" si="20"/>
        <v>2.1174248927038633E-2</v>
      </c>
      <c r="M42" s="527">
        <f t="shared" si="20"/>
        <v>3.9152532188841214E-3</v>
      </c>
      <c r="N42" s="527">
        <f t="shared" si="20"/>
        <v>5.7306266094420593E-3</v>
      </c>
      <c r="O42" s="527">
        <f t="shared" si="20"/>
        <v>1.654012875536481E-2</v>
      </c>
      <c r="P42" s="527">
        <f t="shared" si="20"/>
        <v>2.4351587982832615E-2</v>
      </c>
      <c r="Q42" s="529">
        <f t="shared" si="20"/>
        <v>5.0537596566523631E-2</v>
      </c>
      <c r="R42" s="527">
        <f t="shared" si="20"/>
        <v>8.4197081545064421E-3</v>
      </c>
      <c r="S42" s="527">
        <f t="shared" si="20"/>
        <v>1.2685321888412019E-2</v>
      </c>
      <c r="T42" s="527">
        <f t="shared" si="20"/>
        <v>3.8270351931330479E-2</v>
      </c>
      <c r="U42" s="527">
        <f t="shared" si="20"/>
        <v>5.6748909871244639E-2</v>
      </c>
      <c r="V42" s="529">
        <f t="shared" si="20"/>
        <v>0.1161242918454936</v>
      </c>
      <c r="W42" s="527">
        <f t="shared" si="20"/>
        <v>1.8133679184549358E-2</v>
      </c>
      <c r="X42" s="527">
        <f t="shared" si="20"/>
        <v>2.7679650214592285E-2</v>
      </c>
      <c r="Y42" s="527">
        <f t="shared" si="20"/>
        <v>8.5146719957081521E-2</v>
      </c>
      <c r="Z42" s="527">
        <f t="shared" si="20"/>
        <v>0.12664009012875538</v>
      </c>
      <c r="AA42" s="529">
        <f t="shared" si="20"/>
        <v>0.25760013948497856</v>
      </c>
      <c r="AB42" s="527">
        <f t="shared" si="20"/>
        <v>3.5613570729613742E-2</v>
      </c>
      <c r="AC42" s="527">
        <f t="shared" si="20"/>
        <v>5.4676694763948493E-2</v>
      </c>
      <c r="AD42" s="527">
        <f t="shared" si="20"/>
        <v>0.16943734875536484</v>
      </c>
      <c r="AE42" s="527">
        <f t="shared" si="20"/>
        <v>0.25229882609442056</v>
      </c>
      <c r="AF42" s="529">
        <f t="shared" si="20"/>
        <v>0.51202644034334777</v>
      </c>
      <c r="AG42" s="529">
        <f>AG40/AG44</f>
        <v>0.973642631995708</v>
      </c>
      <c r="AH42" s="529">
        <f t="shared" si="20"/>
        <v>1.7284494555278969</v>
      </c>
      <c r="AI42" s="529">
        <f t="shared" si="20"/>
        <v>2.8592777626743562</v>
      </c>
      <c r="AJ42" s="529">
        <f t="shared" si="20"/>
        <v>4.3979946264703873</v>
      </c>
      <c r="AK42" s="531"/>
      <c r="AL42" s="531"/>
      <c r="AM42" s="531"/>
      <c r="AN42" s="531"/>
      <c r="AO42" s="531"/>
      <c r="AP42" s="531"/>
      <c r="AQ42" s="531"/>
      <c r="AR42" s="531"/>
      <c r="AS42" s="531"/>
      <c r="AT42" s="531"/>
      <c r="AU42" s="531"/>
      <c r="AV42" s="531"/>
      <c r="AW42" s="531"/>
      <c r="AX42" s="531"/>
      <c r="AY42" s="531"/>
      <c r="AZ42" s="531"/>
      <c r="BA42" s="531"/>
      <c r="BB42" s="531"/>
      <c r="BC42" s="531"/>
      <c r="BD42" s="531"/>
      <c r="BE42" s="531"/>
      <c r="BF42" s="531"/>
      <c r="BG42" s="531"/>
      <c r="BH42" s="531"/>
      <c r="BI42" s="531"/>
      <c r="BJ42" s="531"/>
      <c r="BK42" s="531"/>
      <c r="BL42" s="531"/>
      <c r="BM42" s="531"/>
      <c r="BN42" s="531"/>
      <c r="BO42" s="531"/>
      <c r="BP42" s="531"/>
    </row>
    <row r="43" spans="1:68" s="555" customFormat="1" ht="12.75" customHeight="1" thickBot="1" x14ac:dyDescent="0.25">
      <c r="A43" s="443" t="s">
        <v>162</v>
      </c>
      <c r="B43" s="444"/>
      <c r="C43" s="532"/>
      <c r="D43" s="532"/>
      <c r="E43" s="532"/>
      <c r="F43" s="532"/>
      <c r="G43" s="533"/>
      <c r="H43" s="534">
        <f t="shared" ref="H43:AE43" si="21">H42/C42-1</f>
        <v>0.78810198300283196</v>
      </c>
      <c r="I43" s="532">
        <f t="shared" si="21"/>
        <v>0.98356164383561606</v>
      </c>
      <c r="J43" s="532">
        <f t="shared" si="21"/>
        <v>1.4360902255639085</v>
      </c>
      <c r="K43" s="532">
        <f t="shared" si="21"/>
        <v>1.5465838509316767</v>
      </c>
      <c r="L43" s="533">
        <f>L42/G42-1</f>
        <v>1.3415282392026588</v>
      </c>
      <c r="M43" s="532">
        <f t="shared" si="21"/>
        <v>1.0646704689480369</v>
      </c>
      <c r="N43" s="532">
        <f t="shared" si="21"/>
        <v>1.1955340699815835</v>
      </c>
      <c r="O43" s="532">
        <f t="shared" si="21"/>
        <v>1.4274691358024705</v>
      </c>
      <c r="P43" s="532">
        <f t="shared" si="21"/>
        <v>1.4712195121951228</v>
      </c>
      <c r="Q43" s="533">
        <f>Q42/L42-1</f>
        <v>1.3867480136208856</v>
      </c>
      <c r="R43" s="532">
        <f t="shared" si="21"/>
        <v>1.1504887893064875</v>
      </c>
      <c r="S43" s="532">
        <f t="shared" si="21"/>
        <v>1.2136011911003006</v>
      </c>
      <c r="T43" s="532">
        <f t="shared" si="21"/>
        <v>1.3137880301516667</v>
      </c>
      <c r="U43" s="532">
        <f t="shared" si="21"/>
        <v>1.3303987366758787</v>
      </c>
      <c r="V43" s="533">
        <f>V42/Q42-1</f>
        <v>1.2977802613275626</v>
      </c>
      <c r="W43" s="532">
        <f t="shared" si="21"/>
        <v>1.1537182586125332</v>
      </c>
      <c r="X43" s="532">
        <f t="shared" si="21"/>
        <v>1.1820219035890225</v>
      </c>
      <c r="Y43" s="532">
        <f t="shared" si="21"/>
        <v>1.224874234495219</v>
      </c>
      <c r="Z43" s="532">
        <f t="shared" si="21"/>
        <v>1.231586305641537</v>
      </c>
      <c r="AA43" s="533">
        <f>AA42/V42-1</f>
        <v>1.218313975405958</v>
      </c>
      <c r="AB43" s="532">
        <f t="shared" si="21"/>
        <v>0.96394622222929649</v>
      </c>
      <c r="AC43" s="532">
        <f t="shared" si="21"/>
        <v>0.97533907907274719</v>
      </c>
      <c r="AD43" s="532">
        <f t="shared" si="21"/>
        <v>0.98994569421781931</v>
      </c>
      <c r="AE43" s="532">
        <f t="shared" si="21"/>
        <v>0.99225084124551355</v>
      </c>
      <c r="AF43" s="533">
        <f>AF42/AA42-1</f>
        <v>0.98767920454952063</v>
      </c>
      <c r="AG43" s="533">
        <f>AG42/AF42-1</f>
        <v>0.90154756723659801</v>
      </c>
      <c r="AH43" s="533">
        <f>AH42/AG42-1</f>
        <v>0.77524011246820201</v>
      </c>
      <c r="AI43" s="533">
        <f>AI42/AH42-1</f>
        <v>0.6542443596078924</v>
      </c>
      <c r="AJ43" s="533">
        <f>AJ42/AI42-1</f>
        <v>0.53814878843978753</v>
      </c>
      <c r="AK43" s="448"/>
      <c r="AL43" s="448"/>
      <c r="AM43" s="448"/>
      <c r="AN43" s="448"/>
      <c r="AO43" s="448"/>
      <c r="AP43" s="448"/>
      <c r="AQ43" s="448"/>
      <c r="AR43" s="448"/>
      <c r="AS43" s="448"/>
      <c r="AT43" s="448"/>
      <c r="AU43" s="448"/>
      <c r="AV43" s="448"/>
      <c r="AW43" s="448"/>
      <c r="AX43" s="448"/>
      <c r="AY43" s="448"/>
      <c r="AZ43" s="448"/>
      <c r="BA43" s="448"/>
      <c r="BB43" s="448"/>
      <c r="BC43" s="448"/>
      <c r="BD43" s="448"/>
      <c r="BE43" s="448"/>
      <c r="BF43" s="448"/>
      <c r="BG43" s="448"/>
      <c r="BH43" s="448"/>
      <c r="BI43" s="448"/>
      <c r="BJ43" s="448"/>
      <c r="BK43" s="448"/>
      <c r="BL43" s="448"/>
      <c r="BM43" s="448"/>
      <c r="BN43" s="448"/>
      <c r="BO43" s="448"/>
      <c r="BP43" s="448"/>
    </row>
    <row r="44" spans="1:68" ht="12.75" customHeight="1" thickBot="1" x14ac:dyDescent="0.25">
      <c r="A44" s="535" t="s">
        <v>182</v>
      </c>
      <c r="B44" s="536"/>
      <c r="C44" s="537">
        <v>1165</v>
      </c>
      <c r="D44" s="537">
        <v>1165</v>
      </c>
      <c r="E44" s="537">
        <v>1165</v>
      </c>
      <c r="F44" s="537">
        <v>1165</v>
      </c>
      <c r="G44" s="538">
        <v>1165</v>
      </c>
      <c r="H44" s="537">
        <v>1165</v>
      </c>
      <c r="I44" s="537">
        <v>1165</v>
      </c>
      <c r="J44" s="537">
        <v>1165</v>
      </c>
      <c r="K44" s="537">
        <v>1165</v>
      </c>
      <c r="L44" s="538">
        <v>1165</v>
      </c>
      <c r="M44" s="537">
        <v>1165</v>
      </c>
      <c r="N44" s="537">
        <v>1165</v>
      </c>
      <c r="O44" s="537">
        <v>1165</v>
      </c>
      <c r="P44" s="537">
        <v>1165</v>
      </c>
      <c r="Q44" s="538">
        <f>P44</f>
        <v>1165</v>
      </c>
      <c r="R44" s="537">
        <v>1165</v>
      </c>
      <c r="S44" s="537">
        <v>1165</v>
      </c>
      <c r="T44" s="537">
        <v>1165</v>
      </c>
      <c r="U44" s="537">
        <v>1165</v>
      </c>
      <c r="V44" s="538">
        <f>U44</f>
        <v>1165</v>
      </c>
      <c r="W44" s="537">
        <v>1165</v>
      </c>
      <c r="X44" s="537">
        <v>1165</v>
      </c>
      <c r="Y44" s="537">
        <v>1165</v>
      </c>
      <c r="Z44" s="537">
        <v>1165</v>
      </c>
      <c r="AA44" s="539">
        <f>Z44</f>
        <v>1165</v>
      </c>
      <c r="AB44" s="540">
        <v>1165</v>
      </c>
      <c r="AC44" s="541">
        <v>1165</v>
      </c>
      <c r="AD44" s="541">
        <v>1165</v>
      </c>
      <c r="AE44" s="542">
        <v>1165</v>
      </c>
      <c r="AF44" s="543">
        <f>AE44</f>
        <v>1165</v>
      </c>
      <c r="AG44" s="542">
        <v>1165</v>
      </c>
      <c r="AH44" s="542">
        <v>1165</v>
      </c>
      <c r="AI44" s="542">
        <v>1165</v>
      </c>
      <c r="AJ44" s="542">
        <v>1165</v>
      </c>
    </row>
    <row r="45" spans="1:68" ht="15" customHeight="1" thickBot="1" x14ac:dyDescent="0.25">
      <c r="A45" s="544" t="s">
        <v>183</v>
      </c>
      <c r="B45" s="545"/>
      <c r="C45" s="546"/>
      <c r="D45" s="546"/>
      <c r="E45" s="546"/>
      <c r="F45" s="547"/>
      <c r="G45" s="548"/>
      <c r="H45" s="549"/>
      <c r="I45" s="547"/>
      <c r="J45" s="547"/>
      <c r="K45" s="547"/>
      <c r="L45" s="548"/>
      <c r="M45" s="547"/>
      <c r="N45" s="547"/>
      <c r="O45" s="547"/>
      <c r="P45" s="547"/>
      <c r="Q45" s="548"/>
      <c r="R45" s="547"/>
      <c r="S45" s="547"/>
      <c r="T45" s="547"/>
      <c r="U45" s="547"/>
      <c r="V45" s="548"/>
      <c r="W45" s="547"/>
      <c r="X45" s="547"/>
      <c r="Y45" s="547"/>
      <c r="Z45" s="547"/>
      <c r="AA45" s="548"/>
      <c r="AB45" s="547"/>
      <c r="AC45" s="547"/>
      <c r="AD45" s="547"/>
      <c r="AE45" s="547"/>
      <c r="AF45" s="548"/>
      <c r="AG45" s="548"/>
      <c r="AH45" s="548"/>
      <c r="AI45" s="548"/>
      <c r="AJ45" s="548"/>
    </row>
    <row r="46" spans="1:68" s="264" customFormat="1" ht="12.75" customHeight="1" x14ac:dyDescent="0.2">
      <c r="V46" s="550"/>
      <c r="W46" s="550"/>
      <c r="X46" s="551"/>
      <c r="Y46" s="551"/>
      <c r="Z46" s="551"/>
      <c r="AA46" s="551"/>
    </row>
    <row r="47" spans="1:68" s="264" customFormat="1" ht="12.75" customHeight="1" x14ac:dyDescent="0.2">
      <c r="C47" s="550"/>
      <c r="D47" s="550"/>
      <c r="E47" s="550"/>
      <c r="F47" s="550"/>
      <c r="G47" s="550"/>
      <c r="H47" s="550"/>
      <c r="I47" s="550"/>
      <c r="J47" s="550"/>
      <c r="K47" s="550"/>
      <c r="L47" s="550"/>
      <c r="M47" s="550"/>
      <c r="N47" s="550"/>
      <c r="O47" s="550"/>
      <c r="P47" s="550"/>
      <c r="Q47" s="550"/>
      <c r="R47" s="550"/>
      <c r="S47" s="550"/>
      <c r="T47" s="550"/>
      <c r="U47" s="550"/>
      <c r="V47" s="550"/>
      <c r="W47" s="550"/>
      <c r="X47" s="550"/>
      <c r="Y47" s="550"/>
      <c r="Z47" s="550"/>
      <c r="AA47" s="550"/>
    </row>
    <row r="48" spans="1:68" s="264" customFormat="1" ht="12.75" customHeight="1" x14ac:dyDescent="0.2">
      <c r="U48" s="550"/>
      <c r="V48" s="550"/>
    </row>
    <row r="49" spans="21:22" s="264" customFormat="1" x14ac:dyDescent="0.2"/>
    <row r="50" spans="21:22" s="264" customFormat="1" x14ac:dyDescent="0.2">
      <c r="U50" s="550"/>
      <c r="V50" s="550"/>
    </row>
    <row r="51" spans="21:22" s="264" customFormat="1" x14ac:dyDescent="0.2">
      <c r="U51" s="550"/>
      <c r="V51" s="550"/>
    </row>
    <row r="52" spans="21:22" s="264" customFormat="1" x14ac:dyDescent="0.2">
      <c r="U52" s="550"/>
      <c r="V52" s="550"/>
    </row>
    <row r="53" spans="21:22" s="264" customFormat="1" x14ac:dyDescent="0.2">
      <c r="U53" s="550"/>
      <c r="V53" s="550"/>
    </row>
    <row r="54" spans="21:22" s="264" customFormat="1" x14ac:dyDescent="0.2">
      <c r="U54" s="550"/>
      <c r="V54" s="550"/>
    </row>
    <row r="55" spans="21:22" s="264" customFormat="1" x14ac:dyDescent="0.2">
      <c r="U55" s="550"/>
      <c r="V55" s="550"/>
    </row>
    <row r="56" spans="21:22" s="264" customFormat="1" x14ac:dyDescent="0.2">
      <c r="U56" s="550"/>
      <c r="V56" s="550"/>
    </row>
    <row r="57" spans="21:22" s="264" customFormat="1" x14ac:dyDescent="0.2">
      <c r="U57" s="550"/>
      <c r="V57" s="550"/>
    </row>
    <row r="58" spans="21:22" s="264" customFormat="1" x14ac:dyDescent="0.2">
      <c r="U58" s="550"/>
      <c r="V58" s="550"/>
    </row>
    <row r="59" spans="21:22" s="264" customFormat="1" x14ac:dyDescent="0.2">
      <c r="U59" s="550"/>
      <c r="V59" s="550"/>
    </row>
    <row r="60" spans="21:22" s="264" customFormat="1" x14ac:dyDescent="0.2">
      <c r="U60" s="550"/>
      <c r="V60" s="550"/>
    </row>
    <row r="61" spans="21:22" s="264" customFormat="1" x14ac:dyDescent="0.2">
      <c r="U61" s="550"/>
      <c r="V61" s="550"/>
    </row>
    <row r="62" spans="21:22" s="264" customFormat="1" x14ac:dyDescent="0.2">
      <c r="U62" s="550"/>
      <c r="V62" s="550"/>
    </row>
    <row r="63" spans="21:22" s="264" customFormat="1" x14ac:dyDescent="0.2">
      <c r="U63" s="550"/>
      <c r="V63" s="550"/>
    </row>
    <row r="64" spans="21:22" s="264" customFormat="1" x14ac:dyDescent="0.2">
      <c r="U64" s="550"/>
      <c r="V64" s="550"/>
    </row>
    <row r="65" spans="21:22" s="264" customFormat="1" x14ac:dyDescent="0.2">
      <c r="U65" s="550"/>
      <c r="V65" s="550"/>
    </row>
    <row r="66" spans="21:22" s="264" customFormat="1" x14ac:dyDescent="0.2">
      <c r="U66" s="550"/>
      <c r="V66" s="550"/>
    </row>
    <row r="67" spans="21:22" s="264" customFormat="1" x14ac:dyDescent="0.2">
      <c r="U67" s="550"/>
      <c r="V67" s="550"/>
    </row>
    <row r="68" spans="21:22" s="264" customFormat="1" x14ac:dyDescent="0.2">
      <c r="U68" s="550"/>
      <c r="V68" s="550"/>
    </row>
    <row r="69" spans="21:22" s="264" customFormat="1" x14ac:dyDescent="0.2">
      <c r="U69" s="550"/>
      <c r="V69" s="550"/>
    </row>
    <row r="70" spans="21:22" s="264" customFormat="1" x14ac:dyDescent="0.2">
      <c r="U70" s="550"/>
      <c r="V70" s="550"/>
    </row>
    <row r="71" spans="21:22" s="264" customFormat="1" x14ac:dyDescent="0.2">
      <c r="U71" s="550"/>
      <c r="V71" s="550"/>
    </row>
    <row r="72" spans="21:22" s="264" customFormat="1" x14ac:dyDescent="0.2">
      <c r="U72" s="550"/>
      <c r="V72" s="550"/>
    </row>
    <row r="73" spans="21:22" s="264" customFormat="1" x14ac:dyDescent="0.2">
      <c r="U73" s="550"/>
      <c r="V73" s="550"/>
    </row>
    <row r="74" spans="21:22" s="264" customFormat="1" x14ac:dyDescent="0.2">
      <c r="U74" s="550"/>
      <c r="V74" s="550"/>
    </row>
    <row r="75" spans="21:22" s="264" customFormat="1" x14ac:dyDescent="0.2">
      <c r="U75" s="550"/>
      <c r="V75" s="550"/>
    </row>
    <row r="76" spans="21:22" s="264" customFormat="1" x14ac:dyDescent="0.2">
      <c r="U76" s="550"/>
      <c r="V76" s="550"/>
    </row>
    <row r="77" spans="21:22" s="264" customFormat="1" x14ac:dyDescent="0.2">
      <c r="U77" s="550"/>
      <c r="V77" s="550"/>
    </row>
    <row r="78" spans="21:22" s="264" customFormat="1" x14ac:dyDescent="0.2">
      <c r="U78" s="550"/>
      <c r="V78" s="550"/>
    </row>
    <row r="79" spans="21:22" s="264" customFormat="1" x14ac:dyDescent="0.2">
      <c r="U79" s="550"/>
      <c r="V79" s="550"/>
    </row>
    <row r="80" spans="21:22" s="264" customFormat="1" x14ac:dyDescent="0.2">
      <c r="U80" s="550"/>
      <c r="V80" s="550"/>
    </row>
    <row r="81" spans="21:22" s="264" customFormat="1" x14ac:dyDescent="0.2">
      <c r="U81" s="550"/>
      <c r="V81" s="550"/>
    </row>
    <row r="82" spans="21:22" s="264" customFormat="1" x14ac:dyDescent="0.2">
      <c r="U82" s="550"/>
      <c r="V82" s="550"/>
    </row>
    <row r="83" spans="21:22" s="264" customFormat="1" x14ac:dyDescent="0.2">
      <c r="U83" s="550"/>
      <c r="V83" s="550"/>
    </row>
    <row r="84" spans="21:22" s="264" customFormat="1" x14ac:dyDescent="0.2">
      <c r="U84" s="550"/>
      <c r="V84" s="550"/>
    </row>
    <row r="85" spans="21:22" s="264" customFormat="1" x14ac:dyDescent="0.2">
      <c r="U85" s="550"/>
      <c r="V85" s="550"/>
    </row>
    <row r="86" spans="21:22" s="264" customFormat="1" x14ac:dyDescent="0.2">
      <c r="U86" s="550"/>
      <c r="V86" s="550"/>
    </row>
    <row r="87" spans="21:22" s="264" customFormat="1" x14ac:dyDescent="0.2">
      <c r="U87" s="550"/>
      <c r="V87" s="550"/>
    </row>
    <row r="88" spans="21:22" s="264" customFormat="1" x14ac:dyDescent="0.2">
      <c r="U88" s="550"/>
      <c r="V88" s="550"/>
    </row>
    <row r="89" spans="21:22" s="264" customFormat="1" x14ac:dyDescent="0.2">
      <c r="U89" s="550"/>
      <c r="V89" s="550"/>
    </row>
    <row r="90" spans="21:22" s="264" customFormat="1" x14ac:dyDescent="0.2">
      <c r="U90" s="550"/>
      <c r="V90" s="550"/>
    </row>
    <row r="91" spans="21:22" s="264" customFormat="1" x14ac:dyDescent="0.2">
      <c r="U91" s="550"/>
      <c r="V91" s="550"/>
    </row>
    <row r="92" spans="21:22" s="264" customFormat="1" x14ac:dyDescent="0.2">
      <c r="U92" s="550"/>
      <c r="V92" s="550"/>
    </row>
    <row r="93" spans="21:22" s="264" customFormat="1" x14ac:dyDescent="0.2">
      <c r="U93" s="550"/>
      <c r="V93" s="550"/>
    </row>
    <row r="94" spans="21:22" s="264" customFormat="1" x14ac:dyDescent="0.2">
      <c r="U94" s="550"/>
      <c r="V94" s="550"/>
    </row>
    <row r="95" spans="21:22" s="264" customFormat="1" x14ac:dyDescent="0.2">
      <c r="U95" s="550"/>
      <c r="V95" s="550"/>
    </row>
    <row r="96" spans="21:22" s="264" customFormat="1" x14ac:dyDescent="0.2">
      <c r="U96" s="550"/>
      <c r="V96" s="550"/>
    </row>
    <row r="97" spans="21:68" s="264" customFormat="1" ht="12.75" customHeight="1" x14ac:dyDescent="0.2">
      <c r="U97" s="550"/>
      <c r="V97" s="550"/>
    </row>
    <row r="98" spans="21:68" s="264" customFormat="1" ht="12.75" customHeight="1" x14ac:dyDescent="0.2">
      <c r="U98" s="550"/>
      <c r="V98" s="550"/>
    </row>
    <row r="99" spans="21:68" s="264" customFormat="1" ht="12.75" customHeight="1" x14ac:dyDescent="0.2">
      <c r="U99" s="550"/>
      <c r="V99" s="550"/>
    </row>
    <row r="100" spans="21:68" s="264" customFormat="1" ht="12.75" customHeight="1" x14ac:dyDescent="0.2">
      <c r="U100" s="550"/>
      <c r="V100" s="550"/>
    </row>
    <row r="101" spans="21:68" s="264" customFormat="1" ht="12.75" customHeight="1" x14ac:dyDescent="0.2">
      <c r="U101" s="550"/>
      <c r="V101" s="550"/>
    </row>
    <row r="102" spans="21:68" s="264" customFormat="1" ht="12.75" customHeight="1" x14ac:dyDescent="0.2">
      <c r="U102" s="550"/>
      <c r="V102" s="550"/>
    </row>
    <row r="103" spans="21:68" s="264" customFormat="1" ht="12.75" customHeight="1" x14ac:dyDescent="0.2">
      <c r="U103" s="550"/>
      <c r="V103" s="550"/>
    </row>
    <row r="104" spans="21:68" s="264" customFormat="1" ht="12.75" customHeight="1" x14ac:dyDescent="0.2">
      <c r="U104" s="550"/>
      <c r="V104" s="550"/>
    </row>
    <row r="105" spans="21:68" s="264" customFormat="1" ht="12.75" customHeight="1" x14ac:dyDescent="0.2">
      <c r="U105" s="550"/>
      <c r="V105" s="550"/>
    </row>
    <row r="106" spans="21:68" ht="12.75" customHeight="1" x14ac:dyDescent="0.2">
      <c r="U106" s="564"/>
      <c r="V106" s="564"/>
      <c r="AK106" s="563"/>
      <c r="AL106" s="563"/>
      <c r="AM106" s="563"/>
      <c r="AN106" s="563"/>
      <c r="AO106" s="563"/>
      <c r="AP106" s="563"/>
      <c r="AQ106" s="563"/>
      <c r="AR106" s="563"/>
      <c r="AS106" s="563"/>
      <c r="AT106" s="563"/>
      <c r="AU106" s="563"/>
      <c r="AV106" s="563"/>
      <c r="AW106" s="563"/>
      <c r="AX106" s="563"/>
      <c r="AY106" s="563"/>
      <c r="AZ106" s="563"/>
      <c r="BA106" s="563"/>
      <c r="BB106" s="563"/>
      <c r="BC106" s="563"/>
      <c r="BD106" s="563"/>
      <c r="BE106" s="563"/>
      <c r="BF106" s="563"/>
      <c r="BG106" s="563"/>
      <c r="BH106" s="563"/>
      <c r="BI106" s="563"/>
      <c r="BJ106" s="563"/>
      <c r="BK106" s="563"/>
      <c r="BL106" s="563"/>
      <c r="BM106" s="563"/>
      <c r="BN106" s="563"/>
      <c r="BO106" s="563"/>
      <c r="BP106" s="563"/>
    </row>
    <row r="107" spans="21:68" ht="12.75" customHeight="1" x14ac:dyDescent="0.2">
      <c r="U107" s="564"/>
      <c r="V107" s="564"/>
      <c r="AK107" s="563"/>
      <c r="AL107" s="563"/>
      <c r="AM107" s="563"/>
      <c r="AN107" s="563"/>
      <c r="AO107" s="563"/>
      <c r="AP107" s="563"/>
      <c r="AQ107" s="563"/>
      <c r="AR107" s="563"/>
      <c r="AS107" s="563"/>
      <c r="AT107" s="563"/>
      <c r="AU107" s="563"/>
      <c r="AV107" s="563"/>
      <c r="AW107" s="563"/>
      <c r="AX107" s="563"/>
      <c r="AY107" s="563"/>
      <c r="AZ107" s="563"/>
      <c r="BA107" s="563"/>
      <c r="BB107" s="563"/>
      <c r="BC107" s="563"/>
      <c r="BD107" s="563"/>
      <c r="BE107" s="563"/>
      <c r="BF107" s="563"/>
      <c r="BG107" s="563"/>
      <c r="BH107" s="563"/>
      <c r="BI107" s="563"/>
      <c r="BJ107" s="563"/>
      <c r="BK107" s="563"/>
      <c r="BL107" s="563"/>
      <c r="BM107" s="563"/>
      <c r="BN107" s="563"/>
      <c r="BO107" s="563"/>
      <c r="BP107" s="563"/>
    </row>
    <row r="108" spans="21:68" ht="12.75" customHeight="1" x14ac:dyDescent="0.2">
      <c r="U108" s="564"/>
      <c r="V108" s="564"/>
      <c r="AK108" s="563"/>
      <c r="AL108" s="563"/>
      <c r="AM108" s="563"/>
      <c r="AN108" s="563"/>
      <c r="AO108" s="563"/>
      <c r="AP108" s="563"/>
      <c r="AQ108" s="563"/>
      <c r="AR108" s="563"/>
      <c r="AS108" s="563"/>
      <c r="AT108" s="563"/>
      <c r="AU108" s="563"/>
      <c r="AV108" s="563"/>
      <c r="AW108" s="563"/>
      <c r="AX108" s="563"/>
      <c r="AY108" s="563"/>
      <c r="AZ108" s="563"/>
      <c r="BA108" s="563"/>
      <c r="BB108" s="563"/>
      <c r="BC108" s="563"/>
      <c r="BD108" s="563"/>
      <c r="BE108" s="563"/>
      <c r="BF108" s="563"/>
      <c r="BG108" s="563"/>
      <c r="BH108" s="563"/>
      <c r="BI108" s="563"/>
      <c r="BJ108" s="563"/>
      <c r="BK108" s="563"/>
      <c r="BL108" s="563"/>
      <c r="BM108" s="563"/>
      <c r="BN108" s="563"/>
      <c r="BO108" s="563"/>
      <c r="BP108" s="563"/>
    </row>
    <row r="109" spans="21:68" ht="12.75" customHeight="1" x14ac:dyDescent="0.2">
      <c r="U109" s="564"/>
      <c r="V109" s="564"/>
      <c r="AK109" s="563"/>
      <c r="AL109" s="563"/>
      <c r="AM109" s="563"/>
      <c r="AN109" s="563"/>
      <c r="AO109" s="563"/>
      <c r="AP109" s="563"/>
      <c r="AQ109" s="563"/>
      <c r="AR109" s="563"/>
      <c r="AS109" s="563"/>
      <c r="AT109" s="563"/>
      <c r="AU109" s="563"/>
      <c r="AV109" s="563"/>
      <c r="AW109" s="563"/>
      <c r="AX109" s="563"/>
      <c r="AY109" s="563"/>
      <c r="AZ109" s="563"/>
      <c r="BA109" s="563"/>
      <c r="BB109" s="563"/>
      <c r="BC109" s="563"/>
      <c r="BD109" s="563"/>
      <c r="BE109" s="563"/>
      <c r="BF109" s="563"/>
      <c r="BG109" s="563"/>
      <c r="BH109" s="563"/>
      <c r="BI109" s="563"/>
      <c r="BJ109" s="563"/>
      <c r="BK109" s="563"/>
      <c r="BL109" s="563"/>
      <c r="BM109" s="563"/>
      <c r="BN109" s="563"/>
      <c r="BO109" s="563"/>
      <c r="BP109" s="563"/>
    </row>
    <row r="110" spans="21:68" ht="12.75" customHeight="1" x14ac:dyDescent="0.2">
      <c r="U110" s="564"/>
      <c r="V110" s="564"/>
      <c r="AK110" s="563"/>
      <c r="AL110" s="563"/>
      <c r="AM110" s="563"/>
      <c r="AN110" s="563"/>
      <c r="AO110" s="563"/>
      <c r="AP110" s="563"/>
      <c r="AQ110" s="563"/>
      <c r="AR110" s="563"/>
      <c r="AS110" s="563"/>
      <c r="AT110" s="563"/>
      <c r="AU110" s="563"/>
      <c r="AV110" s="563"/>
      <c r="AW110" s="563"/>
      <c r="AX110" s="563"/>
      <c r="AY110" s="563"/>
      <c r="AZ110" s="563"/>
      <c r="BA110" s="563"/>
      <c r="BB110" s="563"/>
      <c r="BC110" s="563"/>
      <c r="BD110" s="563"/>
      <c r="BE110" s="563"/>
      <c r="BF110" s="563"/>
      <c r="BG110" s="563"/>
      <c r="BH110" s="563"/>
      <c r="BI110" s="563"/>
      <c r="BJ110" s="563"/>
      <c r="BK110" s="563"/>
      <c r="BL110" s="563"/>
      <c r="BM110" s="563"/>
      <c r="BN110" s="563"/>
      <c r="BO110" s="563"/>
      <c r="BP110" s="563"/>
    </row>
    <row r="111" spans="21:68" ht="12.75" customHeight="1" x14ac:dyDescent="0.2">
      <c r="U111" s="564"/>
      <c r="V111" s="564"/>
      <c r="AK111" s="563"/>
      <c r="AL111" s="563"/>
      <c r="AM111" s="563"/>
      <c r="AN111" s="563"/>
      <c r="AO111" s="563"/>
      <c r="AP111" s="563"/>
      <c r="AQ111" s="563"/>
      <c r="AR111" s="563"/>
      <c r="AS111" s="563"/>
      <c r="AT111" s="563"/>
      <c r="AU111" s="563"/>
      <c r="AV111" s="563"/>
      <c r="AW111" s="563"/>
      <c r="AX111" s="563"/>
      <c r="AY111" s="563"/>
      <c r="AZ111" s="563"/>
      <c r="BA111" s="563"/>
      <c r="BB111" s="563"/>
      <c r="BC111" s="563"/>
      <c r="BD111" s="563"/>
      <c r="BE111" s="563"/>
      <c r="BF111" s="563"/>
      <c r="BG111" s="563"/>
      <c r="BH111" s="563"/>
      <c r="BI111" s="563"/>
      <c r="BJ111" s="563"/>
      <c r="BK111" s="563"/>
      <c r="BL111" s="563"/>
      <c r="BM111" s="563"/>
      <c r="BN111" s="563"/>
      <c r="BO111" s="563"/>
      <c r="BP111" s="563"/>
    </row>
    <row r="112" spans="21:68" ht="12.75" customHeight="1" x14ac:dyDescent="0.2">
      <c r="U112" s="564"/>
      <c r="V112" s="564"/>
      <c r="AK112" s="563"/>
      <c r="AL112" s="563"/>
      <c r="AM112" s="563"/>
      <c r="AN112" s="563"/>
      <c r="AO112" s="563"/>
      <c r="AP112" s="563"/>
      <c r="AQ112" s="563"/>
      <c r="AR112" s="563"/>
      <c r="AS112" s="563"/>
      <c r="AT112" s="563"/>
      <c r="AU112" s="563"/>
      <c r="AV112" s="563"/>
      <c r="AW112" s="563"/>
      <c r="AX112" s="563"/>
      <c r="AY112" s="563"/>
      <c r="AZ112" s="563"/>
      <c r="BA112" s="563"/>
      <c r="BB112" s="563"/>
      <c r="BC112" s="563"/>
      <c r="BD112" s="563"/>
      <c r="BE112" s="563"/>
      <c r="BF112" s="563"/>
      <c r="BG112" s="563"/>
      <c r="BH112" s="563"/>
      <c r="BI112" s="563"/>
      <c r="BJ112" s="563"/>
      <c r="BK112" s="563"/>
      <c r="BL112" s="563"/>
      <c r="BM112" s="563"/>
      <c r="BN112" s="563"/>
      <c r="BO112" s="563"/>
      <c r="BP112" s="563"/>
    </row>
    <row r="113" spans="21:68" ht="12.75" customHeight="1" x14ac:dyDescent="0.2">
      <c r="U113" s="564"/>
      <c r="V113" s="564"/>
      <c r="AK113" s="563"/>
      <c r="AL113" s="563"/>
      <c r="AM113" s="563"/>
      <c r="AN113" s="563"/>
      <c r="AO113" s="563"/>
      <c r="AP113" s="563"/>
      <c r="AQ113" s="563"/>
      <c r="AR113" s="563"/>
      <c r="AS113" s="563"/>
      <c r="AT113" s="563"/>
      <c r="AU113" s="563"/>
      <c r="AV113" s="563"/>
      <c r="AW113" s="563"/>
      <c r="AX113" s="563"/>
      <c r="AY113" s="563"/>
      <c r="AZ113" s="563"/>
      <c r="BA113" s="563"/>
      <c r="BB113" s="563"/>
      <c r="BC113" s="563"/>
      <c r="BD113" s="563"/>
      <c r="BE113" s="563"/>
      <c r="BF113" s="563"/>
      <c r="BG113" s="563"/>
      <c r="BH113" s="563"/>
      <c r="BI113" s="563"/>
      <c r="BJ113" s="563"/>
      <c r="BK113" s="563"/>
      <c r="BL113" s="563"/>
      <c r="BM113" s="563"/>
      <c r="BN113" s="563"/>
      <c r="BO113" s="563"/>
      <c r="BP113" s="563"/>
    </row>
    <row r="114" spans="21:68" ht="12.75" customHeight="1" x14ac:dyDescent="0.2">
      <c r="U114" s="564"/>
      <c r="V114" s="564"/>
      <c r="AK114" s="563"/>
      <c r="AL114" s="563"/>
      <c r="AM114" s="563"/>
      <c r="AN114" s="563"/>
      <c r="AO114" s="563"/>
      <c r="AP114" s="563"/>
      <c r="AQ114" s="563"/>
      <c r="AR114" s="563"/>
      <c r="AS114" s="563"/>
      <c r="AT114" s="563"/>
      <c r="AU114" s="563"/>
      <c r="AV114" s="563"/>
      <c r="AW114" s="563"/>
      <c r="AX114" s="563"/>
      <c r="AY114" s="563"/>
      <c r="AZ114" s="563"/>
      <c r="BA114" s="563"/>
      <c r="BB114" s="563"/>
      <c r="BC114" s="563"/>
      <c r="BD114" s="563"/>
      <c r="BE114" s="563"/>
      <c r="BF114" s="563"/>
      <c r="BG114" s="563"/>
      <c r="BH114" s="563"/>
      <c r="BI114" s="563"/>
      <c r="BJ114" s="563"/>
      <c r="BK114" s="563"/>
      <c r="BL114" s="563"/>
      <c r="BM114" s="563"/>
      <c r="BN114" s="563"/>
      <c r="BO114" s="563"/>
      <c r="BP114" s="563"/>
    </row>
    <row r="115" spans="21:68" ht="12.75" customHeight="1" x14ac:dyDescent="0.2">
      <c r="U115" s="564"/>
      <c r="V115" s="564"/>
      <c r="AK115" s="563"/>
      <c r="AL115" s="563"/>
      <c r="AM115" s="563"/>
      <c r="AN115" s="563"/>
      <c r="AO115" s="563"/>
      <c r="AP115" s="563"/>
      <c r="AQ115" s="563"/>
      <c r="AR115" s="563"/>
      <c r="AS115" s="563"/>
      <c r="AT115" s="563"/>
      <c r="AU115" s="563"/>
      <c r="AV115" s="563"/>
      <c r="AW115" s="563"/>
      <c r="AX115" s="563"/>
      <c r="AY115" s="563"/>
      <c r="AZ115" s="563"/>
      <c r="BA115" s="563"/>
      <c r="BB115" s="563"/>
      <c r="BC115" s="563"/>
      <c r="BD115" s="563"/>
      <c r="BE115" s="563"/>
      <c r="BF115" s="563"/>
      <c r="BG115" s="563"/>
      <c r="BH115" s="563"/>
      <c r="BI115" s="563"/>
      <c r="BJ115" s="563"/>
      <c r="BK115" s="563"/>
      <c r="BL115" s="563"/>
      <c r="BM115" s="563"/>
      <c r="BN115" s="563"/>
      <c r="BO115" s="563"/>
      <c r="BP115" s="563"/>
    </row>
    <row r="116" spans="21:68" ht="12.75" customHeight="1" x14ac:dyDescent="0.2">
      <c r="U116" s="564"/>
      <c r="V116" s="564"/>
      <c r="AK116" s="563"/>
      <c r="AL116" s="563"/>
      <c r="AM116" s="563"/>
      <c r="AN116" s="563"/>
      <c r="AO116" s="563"/>
      <c r="AP116" s="563"/>
      <c r="AQ116" s="563"/>
      <c r="AR116" s="563"/>
      <c r="AS116" s="563"/>
      <c r="AT116" s="563"/>
      <c r="AU116" s="563"/>
      <c r="AV116" s="563"/>
      <c r="AW116" s="563"/>
      <c r="AX116" s="563"/>
      <c r="AY116" s="563"/>
      <c r="AZ116" s="563"/>
      <c r="BA116" s="563"/>
      <c r="BB116" s="563"/>
      <c r="BC116" s="563"/>
      <c r="BD116" s="563"/>
      <c r="BE116" s="563"/>
      <c r="BF116" s="563"/>
      <c r="BG116" s="563"/>
      <c r="BH116" s="563"/>
      <c r="BI116" s="563"/>
      <c r="BJ116" s="563"/>
      <c r="BK116" s="563"/>
      <c r="BL116" s="563"/>
      <c r="BM116" s="563"/>
      <c r="BN116" s="563"/>
      <c r="BO116" s="563"/>
      <c r="BP116" s="563"/>
    </row>
    <row r="117" spans="21:68" ht="12.75" customHeight="1" x14ac:dyDescent="0.2">
      <c r="U117" s="564"/>
      <c r="V117" s="564"/>
      <c r="AK117" s="563"/>
      <c r="AL117" s="563"/>
      <c r="AM117" s="563"/>
      <c r="AN117" s="563"/>
      <c r="AO117" s="563"/>
      <c r="AP117" s="563"/>
      <c r="AQ117" s="563"/>
      <c r="AR117" s="563"/>
      <c r="AS117" s="563"/>
      <c r="AT117" s="563"/>
      <c r="AU117" s="563"/>
      <c r="AV117" s="563"/>
      <c r="AW117" s="563"/>
      <c r="AX117" s="563"/>
      <c r="AY117" s="563"/>
      <c r="AZ117" s="563"/>
      <c r="BA117" s="563"/>
      <c r="BB117" s="563"/>
      <c r="BC117" s="563"/>
      <c r="BD117" s="563"/>
      <c r="BE117" s="563"/>
      <c r="BF117" s="563"/>
      <c r="BG117" s="563"/>
      <c r="BH117" s="563"/>
      <c r="BI117" s="563"/>
      <c r="BJ117" s="563"/>
      <c r="BK117" s="563"/>
      <c r="BL117" s="563"/>
      <c r="BM117" s="563"/>
      <c r="BN117" s="563"/>
      <c r="BO117" s="563"/>
      <c r="BP117" s="563"/>
    </row>
    <row r="118" spans="21:68" ht="12.75" customHeight="1" x14ac:dyDescent="0.2">
      <c r="U118" s="564"/>
      <c r="V118" s="564"/>
      <c r="AK118" s="563"/>
      <c r="AL118" s="563"/>
      <c r="AM118" s="563"/>
      <c r="AN118" s="563"/>
      <c r="AO118" s="563"/>
      <c r="AP118" s="563"/>
      <c r="AQ118" s="563"/>
      <c r="AR118" s="563"/>
      <c r="AS118" s="563"/>
      <c r="AT118" s="563"/>
      <c r="AU118" s="563"/>
      <c r="AV118" s="563"/>
      <c r="AW118" s="563"/>
      <c r="AX118" s="563"/>
      <c r="AY118" s="563"/>
      <c r="AZ118" s="563"/>
      <c r="BA118" s="563"/>
      <c r="BB118" s="563"/>
      <c r="BC118" s="563"/>
      <c r="BD118" s="563"/>
      <c r="BE118" s="563"/>
      <c r="BF118" s="563"/>
      <c r="BG118" s="563"/>
      <c r="BH118" s="563"/>
      <c r="BI118" s="563"/>
      <c r="BJ118" s="563"/>
      <c r="BK118" s="563"/>
      <c r="BL118" s="563"/>
      <c r="BM118" s="563"/>
      <c r="BN118" s="563"/>
      <c r="BO118" s="563"/>
      <c r="BP118" s="563"/>
    </row>
    <row r="119" spans="21:68" ht="12.75" customHeight="1" x14ac:dyDescent="0.2">
      <c r="U119" s="564"/>
      <c r="V119" s="564"/>
      <c r="AK119" s="563"/>
      <c r="AL119" s="563"/>
      <c r="AM119" s="563"/>
      <c r="AN119" s="563"/>
      <c r="AO119" s="563"/>
      <c r="AP119" s="563"/>
      <c r="AQ119" s="563"/>
      <c r="AR119" s="563"/>
      <c r="AS119" s="563"/>
      <c r="AT119" s="563"/>
      <c r="AU119" s="563"/>
      <c r="AV119" s="563"/>
      <c r="AW119" s="563"/>
      <c r="AX119" s="563"/>
      <c r="AY119" s="563"/>
      <c r="AZ119" s="563"/>
      <c r="BA119" s="563"/>
      <c r="BB119" s="563"/>
      <c r="BC119" s="563"/>
      <c r="BD119" s="563"/>
      <c r="BE119" s="563"/>
      <c r="BF119" s="563"/>
      <c r="BG119" s="563"/>
      <c r="BH119" s="563"/>
      <c r="BI119" s="563"/>
      <c r="BJ119" s="563"/>
      <c r="BK119" s="563"/>
      <c r="BL119" s="563"/>
      <c r="BM119" s="563"/>
      <c r="BN119" s="563"/>
      <c r="BO119" s="563"/>
      <c r="BP119" s="563"/>
    </row>
    <row r="120" spans="21:68" ht="12.75" customHeight="1" x14ac:dyDescent="0.2">
      <c r="U120" s="564"/>
      <c r="V120" s="564"/>
      <c r="AK120" s="563"/>
      <c r="AL120" s="563"/>
      <c r="AM120" s="563"/>
      <c r="AN120" s="563"/>
      <c r="AO120" s="563"/>
      <c r="AP120" s="563"/>
      <c r="AQ120" s="563"/>
      <c r="AR120" s="563"/>
      <c r="AS120" s="563"/>
      <c r="AT120" s="563"/>
      <c r="AU120" s="563"/>
      <c r="AV120" s="563"/>
      <c r="AW120" s="563"/>
      <c r="AX120" s="563"/>
      <c r="AY120" s="563"/>
      <c r="AZ120" s="563"/>
      <c r="BA120" s="563"/>
      <c r="BB120" s="563"/>
      <c r="BC120" s="563"/>
      <c r="BD120" s="563"/>
      <c r="BE120" s="563"/>
      <c r="BF120" s="563"/>
      <c r="BG120" s="563"/>
      <c r="BH120" s="563"/>
      <c r="BI120" s="563"/>
      <c r="BJ120" s="563"/>
      <c r="BK120" s="563"/>
      <c r="BL120" s="563"/>
      <c r="BM120" s="563"/>
      <c r="BN120" s="563"/>
      <c r="BO120" s="563"/>
      <c r="BP120" s="563"/>
    </row>
    <row r="121" spans="21:68" ht="12.75" customHeight="1" x14ac:dyDescent="0.2">
      <c r="U121" s="564"/>
      <c r="V121" s="564"/>
      <c r="AK121" s="563"/>
      <c r="AL121" s="563"/>
      <c r="AM121" s="563"/>
      <c r="AN121" s="563"/>
      <c r="AO121" s="563"/>
      <c r="AP121" s="563"/>
      <c r="AQ121" s="563"/>
      <c r="AR121" s="563"/>
      <c r="AS121" s="563"/>
      <c r="AT121" s="563"/>
      <c r="AU121" s="563"/>
      <c r="AV121" s="563"/>
      <c r="AW121" s="563"/>
      <c r="AX121" s="563"/>
      <c r="AY121" s="563"/>
      <c r="AZ121" s="563"/>
      <c r="BA121" s="563"/>
      <c r="BB121" s="563"/>
      <c r="BC121" s="563"/>
      <c r="BD121" s="563"/>
      <c r="BE121" s="563"/>
      <c r="BF121" s="563"/>
      <c r="BG121" s="563"/>
      <c r="BH121" s="563"/>
      <c r="BI121" s="563"/>
      <c r="BJ121" s="563"/>
      <c r="BK121" s="563"/>
      <c r="BL121" s="563"/>
      <c r="BM121" s="563"/>
      <c r="BN121" s="563"/>
      <c r="BO121" s="563"/>
      <c r="BP121" s="563"/>
    </row>
    <row r="122" spans="21:68" ht="12.75" customHeight="1" x14ac:dyDescent="0.2">
      <c r="U122" s="564"/>
      <c r="V122" s="564"/>
      <c r="AK122" s="563"/>
      <c r="AL122" s="563"/>
      <c r="AM122" s="563"/>
      <c r="AN122" s="563"/>
      <c r="AO122" s="563"/>
      <c r="AP122" s="563"/>
      <c r="AQ122" s="563"/>
      <c r="AR122" s="563"/>
      <c r="AS122" s="563"/>
      <c r="AT122" s="563"/>
      <c r="AU122" s="563"/>
      <c r="AV122" s="563"/>
      <c r="AW122" s="563"/>
      <c r="AX122" s="563"/>
      <c r="AY122" s="563"/>
      <c r="AZ122" s="563"/>
      <c r="BA122" s="563"/>
      <c r="BB122" s="563"/>
      <c r="BC122" s="563"/>
      <c r="BD122" s="563"/>
      <c r="BE122" s="563"/>
      <c r="BF122" s="563"/>
      <c r="BG122" s="563"/>
      <c r="BH122" s="563"/>
      <c r="BI122" s="563"/>
      <c r="BJ122" s="563"/>
      <c r="BK122" s="563"/>
      <c r="BL122" s="563"/>
      <c r="BM122" s="563"/>
      <c r="BN122" s="563"/>
      <c r="BO122" s="563"/>
      <c r="BP122" s="563"/>
    </row>
    <row r="123" spans="21:68" ht="12.75" customHeight="1" x14ac:dyDescent="0.2">
      <c r="U123" s="564"/>
      <c r="V123" s="564"/>
      <c r="AK123" s="563"/>
      <c r="AL123" s="563"/>
      <c r="AM123" s="563"/>
      <c r="AN123" s="563"/>
      <c r="AO123" s="563"/>
      <c r="AP123" s="563"/>
      <c r="AQ123" s="563"/>
      <c r="AR123" s="563"/>
      <c r="AS123" s="563"/>
      <c r="AT123" s="563"/>
      <c r="AU123" s="563"/>
      <c r="AV123" s="563"/>
      <c r="AW123" s="563"/>
      <c r="AX123" s="563"/>
      <c r="AY123" s="563"/>
      <c r="AZ123" s="563"/>
      <c r="BA123" s="563"/>
      <c r="BB123" s="563"/>
      <c r="BC123" s="563"/>
      <c r="BD123" s="563"/>
      <c r="BE123" s="563"/>
      <c r="BF123" s="563"/>
      <c r="BG123" s="563"/>
      <c r="BH123" s="563"/>
      <c r="BI123" s="563"/>
      <c r="BJ123" s="563"/>
      <c r="BK123" s="563"/>
      <c r="BL123" s="563"/>
      <c r="BM123" s="563"/>
      <c r="BN123" s="563"/>
      <c r="BO123" s="563"/>
      <c r="BP123" s="563"/>
    </row>
    <row r="124" spans="21:68" ht="12.75" customHeight="1" x14ac:dyDescent="0.2">
      <c r="U124" s="564"/>
      <c r="V124" s="564"/>
      <c r="AK124" s="563"/>
      <c r="AL124" s="563"/>
      <c r="AM124" s="563"/>
      <c r="AN124" s="563"/>
      <c r="AO124" s="563"/>
      <c r="AP124" s="563"/>
      <c r="AQ124" s="563"/>
      <c r="AR124" s="563"/>
      <c r="AS124" s="563"/>
      <c r="AT124" s="563"/>
      <c r="AU124" s="563"/>
      <c r="AV124" s="563"/>
      <c r="AW124" s="563"/>
      <c r="AX124" s="563"/>
      <c r="AY124" s="563"/>
      <c r="AZ124" s="563"/>
      <c r="BA124" s="563"/>
      <c r="BB124" s="563"/>
      <c r="BC124" s="563"/>
      <c r="BD124" s="563"/>
      <c r="BE124" s="563"/>
      <c r="BF124" s="563"/>
      <c r="BG124" s="563"/>
      <c r="BH124" s="563"/>
      <c r="BI124" s="563"/>
      <c r="BJ124" s="563"/>
      <c r="BK124" s="563"/>
      <c r="BL124" s="563"/>
      <c r="BM124" s="563"/>
      <c r="BN124" s="563"/>
      <c r="BO124" s="563"/>
      <c r="BP124" s="563"/>
    </row>
    <row r="125" spans="21:68" ht="12.75" customHeight="1" x14ac:dyDescent="0.2">
      <c r="U125" s="564"/>
      <c r="V125" s="564"/>
      <c r="AK125" s="563"/>
      <c r="AL125" s="563"/>
      <c r="AM125" s="563"/>
      <c r="AN125" s="563"/>
      <c r="AO125" s="563"/>
      <c r="AP125" s="563"/>
      <c r="AQ125" s="563"/>
      <c r="AR125" s="563"/>
      <c r="AS125" s="563"/>
      <c r="AT125" s="563"/>
      <c r="AU125" s="563"/>
      <c r="AV125" s="563"/>
      <c r="AW125" s="563"/>
      <c r="AX125" s="563"/>
      <c r="AY125" s="563"/>
      <c r="AZ125" s="563"/>
      <c r="BA125" s="563"/>
      <c r="BB125" s="563"/>
      <c r="BC125" s="563"/>
      <c r="BD125" s="563"/>
      <c r="BE125" s="563"/>
      <c r="BF125" s="563"/>
      <c r="BG125" s="563"/>
      <c r="BH125" s="563"/>
      <c r="BI125" s="563"/>
      <c r="BJ125" s="563"/>
      <c r="BK125" s="563"/>
      <c r="BL125" s="563"/>
      <c r="BM125" s="563"/>
      <c r="BN125" s="563"/>
      <c r="BO125" s="563"/>
      <c r="BP125" s="563"/>
    </row>
    <row r="126" spans="21:68" ht="12.75" customHeight="1" x14ac:dyDescent="0.2">
      <c r="U126" s="564"/>
      <c r="V126" s="564"/>
      <c r="AK126" s="563"/>
      <c r="AL126" s="563"/>
      <c r="AM126" s="563"/>
      <c r="AN126" s="563"/>
      <c r="AO126" s="563"/>
      <c r="AP126" s="563"/>
      <c r="AQ126" s="563"/>
      <c r="AR126" s="563"/>
      <c r="AS126" s="563"/>
      <c r="AT126" s="563"/>
      <c r="AU126" s="563"/>
      <c r="AV126" s="563"/>
      <c r="AW126" s="563"/>
      <c r="AX126" s="563"/>
      <c r="AY126" s="563"/>
      <c r="AZ126" s="563"/>
      <c r="BA126" s="563"/>
      <c r="BB126" s="563"/>
      <c r="BC126" s="563"/>
      <c r="BD126" s="563"/>
      <c r="BE126" s="563"/>
      <c r="BF126" s="563"/>
      <c r="BG126" s="563"/>
      <c r="BH126" s="563"/>
      <c r="BI126" s="563"/>
      <c r="BJ126" s="563"/>
      <c r="BK126" s="563"/>
      <c r="BL126" s="563"/>
      <c r="BM126" s="563"/>
      <c r="BN126" s="563"/>
      <c r="BO126" s="563"/>
      <c r="BP126" s="563"/>
    </row>
    <row r="127" spans="21:68" ht="12.75" customHeight="1" x14ac:dyDescent="0.2">
      <c r="U127" s="564"/>
      <c r="V127" s="564"/>
      <c r="AK127" s="563"/>
      <c r="AL127" s="563"/>
      <c r="AM127" s="563"/>
      <c r="AN127" s="563"/>
      <c r="AO127" s="563"/>
      <c r="AP127" s="563"/>
      <c r="AQ127" s="563"/>
      <c r="AR127" s="563"/>
      <c r="AS127" s="563"/>
      <c r="AT127" s="563"/>
      <c r="AU127" s="563"/>
      <c r="AV127" s="563"/>
      <c r="AW127" s="563"/>
      <c r="AX127" s="563"/>
      <c r="AY127" s="563"/>
      <c r="AZ127" s="563"/>
      <c r="BA127" s="563"/>
      <c r="BB127" s="563"/>
      <c r="BC127" s="563"/>
      <c r="BD127" s="563"/>
      <c r="BE127" s="563"/>
      <c r="BF127" s="563"/>
      <c r="BG127" s="563"/>
      <c r="BH127" s="563"/>
      <c r="BI127" s="563"/>
      <c r="BJ127" s="563"/>
      <c r="BK127" s="563"/>
      <c r="BL127" s="563"/>
      <c r="BM127" s="563"/>
      <c r="BN127" s="563"/>
      <c r="BO127" s="563"/>
      <c r="BP127" s="563"/>
    </row>
    <row r="128" spans="21:68" ht="12.75" customHeight="1" x14ac:dyDescent="0.2">
      <c r="U128" s="564"/>
      <c r="V128" s="564"/>
      <c r="AK128" s="563"/>
      <c r="AL128" s="563"/>
      <c r="AM128" s="563"/>
      <c r="AN128" s="563"/>
      <c r="AO128" s="563"/>
      <c r="AP128" s="563"/>
      <c r="AQ128" s="563"/>
      <c r="AR128" s="563"/>
      <c r="AS128" s="563"/>
      <c r="AT128" s="563"/>
      <c r="AU128" s="563"/>
      <c r="AV128" s="563"/>
      <c r="AW128" s="563"/>
      <c r="AX128" s="563"/>
      <c r="AY128" s="563"/>
      <c r="AZ128" s="563"/>
      <c r="BA128" s="563"/>
      <c r="BB128" s="563"/>
      <c r="BC128" s="563"/>
      <c r="BD128" s="563"/>
      <c r="BE128" s="563"/>
      <c r="BF128" s="563"/>
      <c r="BG128" s="563"/>
      <c r="BH128" s="563"/>
      <c r="BI128" s="563"/>
      <c r="BJ128" s="563"/>
      <c r="BK128" s="563"/>
      <c r="BL128" s="563"/>
      <c r="BM128" s="563"/>
      <c r="BN128" s="563"/>
      <c r="BO128" s="563"/>
      <c r="BP128" s="563"/>
    </row>
    <row r="129" spans="21:68" ht="12.75" customHeight="1" x14ac:dyDescent="0.2">
      <c r="U129" s="564"/>
      <c r="V129" s="564"/>
      <c r="AK129" s="563"/>
      <c r="AL129" s="563"/>
      <c r="AM129" s="563"/>
      <c r="AN129" s="563"/>
      <c r="AO129" s="563"/>
      <c r="AP129" s="563"/>
      <c r="AQ129" s="563"/>
      <c r="AR129" s="563"/>
      <c r="AS129" s="563"/>
      <c r="AT129" s="563"/>
      <c r="AU129" s="563"/>
      <c r="AV129" s="563"/>
      <c r="AW129" s="563"/>
      <c r="AX129" s="563"/>
      <c r="AY129" s="563"/>
      <c r="AZ129" s="563"/>
      <c r="BA129" s="563"/>
      <c r="BB129" s="563"/>
      <c r="BC129" s="563"/>
      <c r="BD129" s="563"/>
      <c r="BE129" s="563"/>
      <c r="BF129" s="563"/>
      <c r="BG129" s="563"/>
      <c r="BH129" s="563"/>
      <c r="BI129" s="563"/>
      <c r="BJ129" s="563"/>
      <c r="BK129" s="563"/>
      <c r="BL129" s="563"/>
      <c r="BM129" s="563"/>
      <c r="BN129" s="563"/>
      <c r="BO129" s="563"/>
      <c r="BP129" s="563"/>
    </row>
    <row r="130" spans="21:68" ht="12.75" customHeight="1" x14ac:dyDescent="0.2">
      <c r="U130" s="564"/>
      <c r="V130" s="564"/>
      <c r="AK130" s="563"/>
      <c r="AL130" s="563"/>
      <c r="AM130" s="563"/>
      <c r="AN130" s="563"/>
      <c r="AO130" s="563"/>
      <c r="AP130" s="563"/>
      <c r="AQ130" s="563"/>
      <c r="AR130" s="563"/>
      <c r="AS130" s="563"/>
      <c r="AT130" s="563"/>
      <c r="AU130" s="563"/>
      <c r="AV130" s="563"/>
      <c r="AW130" s="563"/>
      <c r="AX130" s="563"/>
      <c r="AY130" s="563"/>
      <c r="AZ130" s="563"/>
      <c r="BA130" s="563"/>
      <c r="BB130" s="563"/>
      <c r="BC130" s="563"/>
      <c r="BD130" s="563"/>
      <c r="BE130" s="563"/>
      <c r="BF130" s="563"/>
      <c r="BG130" s="563"/>
      <c r="BH130" s="563"/>
      <c r="BI130" s="563"/>
      <c r="BJ130" s="563"/>
      <c r="BK130" s="563"/>
      <c r="BL130" s="563"/>
      <c r="BM130" s="563"/>
      <c r="BN130" s="563"/>
      <c r="BO130" s="563"/>
      <c r="BP130" s="563"/>
    </row>
    <row r="131" spans="21:68" ht="12.75" customHeight="1" x14ac:dyDescent="0.2">
      <c r="U131" s="564"/>
      <c r="V131" s="564"/>
      <c r="AK131" s="563"/>
      <c r="AL131" s="563"/>
      <c r="AM131" s="563"/>
      <c r="AN131" s="563"/>
      <c r="AO131" s="563"/>
      <c r="AP131" s="563"/>
      <c r="AQ131" s="563"/>
      <c r="AR131" s="563"/>
      <c r="AS131" s="563"/>
      <c r="AT131" s="563"/>
      <c r="AU131" s="563"/>
      <c r="AV131" s="563"/>
      <c r="AW131" s="563"/>
      <c r="AX131" s="563"/>
      <c r="AY131" s="563"/>
      <c r="AZ131" s="563"/>
      <c r="BA131" s="563"/>
      <c r="BB131" s="563"/>
      <c r="BC131" s="563"/>
      <c r="BD131" s="563"/>
      <c r="BE131" s="563"/>
      <c r="BF131" s="563"/>
      <c r="BG131" s="563"/>
      <c r="BH131" s="563"/>
      <c r="BI131" s="563"/>
      <c r="BJ131" s="563"/>
      <c r="BK131" s="563"/>
      <c r="BL131" s="563"/>
      <c r="BM131" s="563"/>
      <c r="BN131" s="563"/>
      <c r="BO131" s="563"/>
      <c r="BP131" s="563"/>
    </row>
    <row r="132" spans="21:68" ht="12.75" customHeight="1" x14ac:dyDescent="0.2">
      <c r="U132" s="564"/>
      <c r="V132" s="564"/>
      <c r="AK132" s="563"/>
      <c r="AL132" s="563"/>
      <c r="AM132" s="563"/>
      <c r="AN132" s="563"/>
      <c r="AO132" s="563"/>
      <c r="AP132" s="563"/>
      <c r="AQ132" s="563"/>
      <c r="AR132" s="563"/>
      <c r="AS132" s="563"/>
      <c r="AT132" s="563"/>
      <c r="AU132" s="563"/>
      <c r="AV132" s="563"/>
      <c r="AW132" s="563"/>
      <c r="AX132" s="563"/>
      <c r="AY132" s="563"/>
      <c r="AZ132" s="563"/>
      <c r="BA132" s="563"/>
      <c r="BB132" s="563"/>
      <c r="BC132" s="563"/>
      <c r="BD132" s="563"/>
      <c r="BE132" s="563"/>
      <c r="BF132" s="563"/>
      <c r="BG132" s="563"/>
      <c r="BH132" s="563"/>
      <c r="BI132" s="563"/>
      <c r="BJ132" s="563"/>
      <c r="BK132" s="563"/>
      <c r="BL132" s="563"/>
      <c r="BM132" s="563"/>
      <c r="BN132" s="563"/>
      <c r="BO132" s="563"/>
      <c r="BP132" s="563"/>
    </row>
    <row r="133" spans="21:68" ht="12.75" customHeight="1" x14ac:dyDescent="0.2">
      <c r="U133" s="564"/>
      <c r="V133" s="564"/>
      <c r="AK133" s="563"/>
      <c r="AL133" s="563"/>
      <c r="AM133" s="563"/>
      <c r="AN133" s="563"/>
      <c r="AO133" s="563"/>
      <c r="AP133" s="563"/>
      <c r="AQ133" s="563"/>
      <c r="AR133" s="563"/>
      <c r="AS133" s="563"/>
      <c r="AT133" s="563"/>
      <c r="AU133" s="563"/>
      <c r="AV133" s="563"/>
      <c r="AW133" s="563"/>
      <c r="AX133" s="563"/>
      <c r="AY133" s="563"/>
      <c r="AZ133" s="563"/>
      <c r="BA133" s="563"/>
      <c r="BB133" s="563"/>
      <c r="BC133" s="563"/>
      <c r="BD133" s="563"/>
      <c r="BE133" s="563"/>
      <c r="BF133" s="563"/>
      <c r="BG133" s="563"/>
      <c r="BH133" s="563"/>
      <c r="BI133" s="563"/>
      <c r="BJ133" s="563"/>
      <c r="BK133" s="563"/>
      <c r="BL133" s="563"/>
      <c r="BM133" s="563"/>
      <c r="BN133" s="563"/>
      <c r="BO133" s="563"/>
      <c r="BP133" s="563"/>
    </row>
    <row r="134" spans="21:68" ht="12.75" customHeight="1" x14ac:dyDescent="0.2">
      <c r="U134" s="564"/>
      <c r="V134" s="564"/>
      <c r="AK134" s="563"/>
      <c r="AL134" s="563"/>
      <c r="AM134" s="563"/>
      <c r="AN134" s="563"/>
      <c r="AO134" s="563"/>
      <c r="AP134" s="563"/>
      <c r="AQ134" s="563"/>
      <c r="AR134" s="563"/>
      <c r="AS134" s="563"/>
      <c r="AT134" s="563"/>
      <c r="AU134" s="563"/>
      <c r="AV134" s="563"/>
      <c r="AW134" s="563"/>
      <c r="AX134" s="563"/>
      <c r="AY134" s="563"/>
      <c r="AZ134" s="563"/>
      <c r="BA134" s="563"/>
      <c r="BB134" s="563"/>
      <c r="BC134" s="563"/>
      <c r="BD134" s="563"/>
      <c r="BE134" s="563"/>
      <c r="BF134" s="563"/>
      <c r="BG134" s="563"/>
      <c r="BH134" s="563"/>
      <c r="BI134" s="563"/>
      <c r="BJ134" s="563"/>
      <c r="BK134" s="563"/>
      <c r="BL134" s="563"/>
      <c r="BM134" s="563"/>
      <c r="BN134" s="563"/>
      <c r="BO134" s="563"/>
      <c r="BP134" s="563"/>
    </row>
    <row r="135" spans="21:68" ht="12.75" customHeight="1" x14ac:dyDescent="0.2">
      <c r="U135" s="564"/>
      <c r="V135" s="564"/>
      <c r="AK135" s="563"/>
      <c r="AL135" s="563"/>
      <c r="AM135" s="563"/>
      <c r="AN135" s="563"/>
      <c r="AO135" s="563"/>
      <c r="AP135" s="563"/>
      <c r="AQ135" s="563"/>
      <c r="AR135" s="563"/>
      <c r="AS135" s="563"/>
      <c r="AT135" s="563"/>
      <c r="AU135" s="563"/>
      <c r="AV135" s="563"/>
      <c r="AW135" s="563"/>
      <c r="AX135" s="563"/>
      <c r="AY135" s="563"/>
      <c r="AZ135" s="563"/>
      <c r="BA135" s="563"/>
      <c r="BB135" s="563"/>
      <c r="BC135" s="563"/>
      <c r="BD135" s="563"/>
      <c r="BE135" s="563"/>
      <c r="BF135" s="563"/>
      <c r="BG135" s="563"/>
      <c r="BH135" s="563"/>
      <c r="BI135" s="563"/>
      <c r="BJ135" s="563"/>
      <c r="BK135" s="563"/>
      <c r="BL135" s="563"/>
      <c r="BM135" s="563"/>
      <c r="BN135" s="563"/>
      <c r="BO135" s="563"/>
      <c r="BP135" s="563"/>
    </row>
    <row r="136" spans="21:68" ht="12.75" customHeight="1" x14ac:dyDescent="0.2">
      <c r="U136" s="564"/>
      <c r="V136" s="564"/>
      <c r="AK136" s="563"/>
      <c r="AL136" s="563"/>
      <c r="AM136" s="563"/>
      <c r="AN136" s="563"/>
      <c r="AO136" s="563"/>
      <c r="AP136" s="563"/>
      <c r="AQ136" s="563"/>
      <c r="AR136" s="563"/>
      <c r="AS136" s="563"/>
      <c r="AT136" s="563"/>
      <c r="AU136" s="563"/>
      <c r="AV136" s="563"/>
      <c r="AW136" s="563"/>
      <c r="AX136" s="563"/>
      <c r="AY136" s="563"/>
      <c r="AZ136" s="563"/>
      <c r="BA136" s="563"/>
      <c r="BB136" s="563"/>
      <c r="BC136" s="563"/>
      <c r="BD136" s="563"/>
      <c r="BE136" s="563"/>
      <c r="BF136" s="563"/>
      <c r="BG136" s="563"/>
      <c r="BH136" s="563"/>
      <c r="BI136" s="563"/>
      <c r="BJ136" s="563"/>
      <c r="BK136" s="563"/>
      <c r="BL136" s="563"/>
      <c r="BM136" s="563"/>
      <c r="BN136" s="563"/>
      <c r="BO136" s="563"/>
      <c r="BP136" s="563"/>
    </row>
    <row r="137" spans="21:68" ht="12.75" customHeight="1" x14ac:dyDescent="0.2">
      <c r="U137" s="564"/>
      <c r="V137" s="564"/>
      <c r="AK137" s="563"/>
      <c r="AL137" s="563"/>
      <c r="AM137" s="563"/>
      <c r="AN137" s="563"/>
      <c r="AO137" s="563"/>
      <c r="AP137" s="563"/>
      <c r="AQ137" s="563"/>
      <c r="AR137" s="563"/>
      <c r="AS137" s="563"/>
      <c r="AT137" s="563"/>
      <c r="AU137" s="563"/>
      <c r="AV137" s="563"/>
      <c r="AW137" s="563"/>
      <c r="AX137" s="563"/>
      <c r="AY137" s="563"/>
      <c r="AZ137" s="563"/>
      <c r="BA137" s="563"/>
      <c r="BB137" s="563"/>
      <c r="BC137" s="563"/>
      <c r="BD137" s="563"/>
      <c r="BE137" s="563"/>
      <c r="BF137" s="563"/>
      <c r="BG137" s="563"/>
      <c r="BH137" s="563"/>
      <c r="BI137" s="563"/>
      <c r="BJ137" s="563"/>
      <c r="BK137" s="563"/>
      <c r="BL137" s="563"/>
      <c r="BM137" s="563"/>
      <c r="BN137" s="563"/>
      <c r="BO137" s="563"/>
      <c r="BP137" s="563"/>
    </row>
    <row r="138" spans="21:68" ht="12.75" customHeight="1" x14ac:dyDescent="0.2">
      <c r="U138" s="564"/>
      <c r="V138" s="564"/>
      <c r="AK138" s="563"/>
      <c r="AL138" s="563"/>
      <c r="AM138" s="563"/>
      <c r="AN138" s="563"/>
      <c r="AO138" s="563"/>
      <c r="AP138" s="563"/>
      <c r="AQ138" s="563"/>
      <c r="AR138" s="563"/>
      <c r="AS138" s="563"/>
      <c r="AT138" s="563"/>
      <c r="AU138" s="563"/>
      <c r="AV138" s="563"/>
      <c r="AW138" s="563"/>
      <c r="AX138" s="563"/>
      <c r="AY138" s="563"/>
      <c r="AZ138" s="563"/>
      <c r="BA138" s="563"/>
      <c r="BB138" s="563"/>
      <c r="BC138" s="563"/>
      <c r="BD138" s="563"/>
      <c r="BE138" s="563"/>
      <c r="BF138" s="563"/>
      <c r="BG138" s="563"/>
      <c r="BH138" s="563"/>
      <c r="BI138" s="563"/>
      <c r="BJ138" s="563"/>
      <c r="BK138" s="563"/>
      <c r="BL138" s="563"/>
      <c r="BM138" s="563"/>
      <c r="BN138" s="563"/>
      <c r="BO138" s="563"/>
      <c r="BP138" s="563"/>
    </row>
    <row r="139" spans="21:68" ht="12.75" customHeight="1" x14ac:dyDescent="0.2">
      <c r="U139" s="564"/>
      <c r="V139" s="564"/>
      <c r="AK139" s="563"/>
      <c r="AL139" s="563"/>
      <c r="AM139" s="563"/>
      <c r="AN139" s="563"/>
      <c r="AO139" s="563"/>
      <c r="AP139" s="563"/>
      <c r="AQ139" s="563"/>
      <c r="AR139" s="563"/>
      <c r="AS139" s="563"/>
      <c r="AT139" s="563"/>
      <c r="AU139" s="563"/>
      <c r="AV139" s="563"/>
      <c r="AW139" s="563"/>
      <c r="AX139" s="563"/>
      <c r="AY139" s="563"/>
      <c r="AZ139" s="563"/>
      <c r="BA139" s="563"/>
      <c r="BB139" s="563"/>
      <c r="BC139" s="563"/>
      <c r="BD139" s="563"/>
      <c r="BE139" s="563"/>
      <c r="BF139" s="563"/>
      <c r="BG139" s="563"/>
      <c r="BH139" s="563"/>
      <c r="BI139" s="563"/>
      <c r="BJ139" s="563"/>
      <c r="BK139" s="563"/>
      <c r="BL139" s="563"/>
      <c r="BM139" s="563"/>
      <c r="BN139" s="563"/>
      <c r="BO139" s="563"/>
      <c r="BP139" s="563"/>
    </row>
    <row r="140" spans="21:68" ht="12.75" customHeight="1" x14ac:dyDescent="0.2">
      <c r="U140" s="564"/>
      <c r="V140" s="564"/>
      <c r="AK140" s="563"/>
      <c r="AL140" s="563"/>
      <c r="AM140" s="563"/>
      <c r="AN140" s="563"/>
      <c r="AO140" s="563"/>
      <c r="AP140" s="563"/>
      <c r="AQ140" s="563"/>
      <c r="AR140" s="563"/>
      <c r="AS140" s="563"/>
      <c r="AT140" s="563"/>
      <c r="AU140" s="563"/>
      <c r="AV140" s="563"/>
      <c r="AW140" s="563"/>
      <c r="AX140" s="563"/>
      <c r="AY140" s="563"/>
      <c r="AZ140" s="563"/>
      <c r="BA140" s="563"/>
      <c r="BB140" s="563"/>
      <c r="BC140" s="563"/>
      <c r="BD140" s="563"/>
      <c r="BE140" s="563"/>
      <c r="BF140" s="563"/>
      <c r="BG140" s="563"/>
      <c r="BH140" s="563"/>
      <c r="BI140" s="563"/>
      <c r="BJ140" s="563"/>
      <c r="BK140" s="563"/>
      <c r="BL140" s="563"/>
      <c r="BM140" s="563"/>
      <c r="BN140" s="563"/>
      <c r="BO140" s="563"/>
      <c r="BP140" s="563"/>
    </row>
    <row r="141" spans="21:68" ht="12.75" customHeight="1" x14ac:dyDescent="0.2">
      <c r="U141" s="564"/>
      <c r="V141" s="564"/>
      <c r="AK141" s="563"/>
      <c r="AL141" s="563"/>
      <c r="AM141" s="563"/>
      <c r="AN141" s="563"/>
      <c r="AO141" s="563"/>
      <c r="AP141" s="563"/>
      <c r="AQ141" s="563"/>
      <c r="AR141" s="563"/>
      <c r="AS141" s="563"/>
      <c r="AT141" s="563"/>
      <c r="AU141" s="563"/>
      <c r="AV141" s="563"/>
      <c r="AW141" s="563"/>
      <c r="AX141" s="563"/>
      <c r="AY141" s="563"/>
      <c r="AZ141" s="563"/>
      <c r="BA141" s="563"/>
      <c r="BB141" s="563"/>
      <c r="BC141" s="563"/>
      <c r="BD141" s="563"/>
      <c r="BE141" s="563"/>
      <c r="BF141" s="563"/>
      <c r="BG141" s="563"/>
      <c r="BH141" s="563"/>
      <c r="BI141" s="563"/>
      <c r="BJ141" s="563"/>
      <c r="BK141" s="563"/>
      <c r="BL141" s="563"/>
      <c r="BM141" s="563"/>
      <c r="BN141" s="563"/>
      <c r="BO141" s="563"/>
      <c r="BP141" s="563"/>
    </row>
    <row r="142" spans="21:68" ht="12.75" customHeight="1" x14ac:dyDescent="0.2">
      <c r="U142" s="564"/>
      <c r="V142" s="564"/>
      <c r="AK142" s="563"/>
      <c r="AL142" s="563"/>
      <c r="AM142" s="563"/>
      <c r="AN142" s="563"/>
      <c r="AO142" s="563"/>
      <c r="AP142" s="563"/>
      <c r="AQ142" s="563"/>
      <c r="AR142" s="563"/>
      <c r="AS142" s="563"/>
      <c r="AT142" s="563"/>
      <c r="AU142" s="563"/>
      <c r="AV142" s="563"/>
      <c r="AW142" s="563"/>
      <c r="AX142" s="563"/>
      <c r="AY142" s="563"/>
      <c r="AZ142" s="563"/>
      <c r="BA142" s="563"/>
      <c r="BB142" s="563"/>
      <c r="BC142" s="563"/>
      <c r="BD142" s="563"/>
      <c r="BE142" s="563"/>
      <c r="BF142" s="563"/>
      <c r="BG142" s="563"/>
      <c r="BH142" s="563"/>
      <c r="BI142" s="563"/>
      <c r="BJ142" s="563"/>
      <c r="BK142" s="563"/>
      <c r="BL142" s="563"/>
      <c r="BM142" s="563"/>
      <c r="BN142" s="563"/>
      <c r="BO142" s="563"/>
      <c r="BP142" s="563"/>
    </row>
    <row r="143" spans="21:68" ht="12.75" customHeight="1" x14ac:dyDescent="0.2">
      <c r="U143" s="564"/>
      <c r="V143" s="564"/>
      <c r="AK143" s="563"/>
      <c r="AL143" s="563"/>
      <c r="AM143" s="563"/>
      <c r="AN143" s="563"/>
      <c r="AO143" s="563"/>
      <c r="AP143" s="563"/>
      <c r="AQ143" s="563"/>
      <c r="AR143" s="563"/>
      <c r="AS143" s="563"/>
      <c r="AT143" s="563"/>
      <c r="AU143" s="563"/>
      <c r="AV143" s="563"/>
      <c r="AW143" s="563"/>
      <c r="AX143" s="563"/>
      <c r="AY143" s="563"/>
      <c r="AZ143" s="563"/>
      <c r="BA143" s="563"/>
      <c r="BB143" s="563"/>
      <c r="BC143" s="563"/>
      <c r="BD143" s="563"/>
      <c r="BE143" s="563"/>
      <c r="BF143" s="563"/>
      <c r="BG143" s="563"/>
      <c r="BH143" s="563"/>
      <c r="BI143" s="563"/>
      <c r="BJ143" s="563"/>
      <c r="BK143" s="563"/>
      <c r="BL143" s="563"/>
      <c r="BM143" s="563"/>
      <c r="BN143" s="563"/>
      <c r="BO143" s="563"/>
      <c r="BP143" s="563"/>
    </row>
    <row r="144" spans="21:68" ht="12.75" customHeight="1" x14ac:dyDescent="0.2">
      <c r="U144" s="564"/>
      <c r="V144" s="564"/>
      <c r="AK144" s="563"/>
      <c r="AL144" s="563"/>
      <c r="AM144" s="563"/>
      <c r="AN144" s="563"/>
      <c r="AO144" s="563"/>
      <c r="AP144" s="563"/>
      <c r="AQ144" s="563"/>
      <c r="AR144" s="563"/>
      <c r="AS144" s="563"/>
      <c r="AT144" s="563"/>
      <c r="AU144" s="563"/>
      <c r="AV144" s="563"/>
      <c r="AW144" s="563"/>
      <c r="AX144" s="563"/>
      <c r="AY144" s="563"/>
      <c r="AZ144" s="563"/>
      <c r="BA144" s="563"/>
      <c r="BB144" s="563"/>
      <c r="BC144" s="563"/>
      <c r="BD144" s="563"/>
      <c r="BE144" s="563"/>
      <c r="BF144" s="563"/>
      <c r="BG144" s="563"/>
      <c r="BH144" s="563"/>
      <c r="BI144" s="563"/>
      <c r="BJ144" s="563"/>
      <c r="BK144" s="563"/>
      <c r="BL144" s="563"/>
      <c r="BM144" s="563"/>
      <c r="BN144" s="563"/>
      <c r="BO144" s="563"/>
      <c r="BP144" s="563"/>
    </row>
    <row r="145" spans="21:68" ht="12.75" customHeight="1" x14ac:dyDescent="0.2">
      <c r="U145" s="564"/>
      <c r="V145" s="564"/>
      <c r="AK145" s="563"/>
      <c r="AL145" s="563"/>
      <c r="AM145" s="563"/>
      <c r="AN145" s="563"/>
      <c r="AO145" s="563"/>
      <c r="AP145" s="563"/>
      <c r="AQ145" s="563"/>
      <c r="AR145" s="563"/>
      <c r="AS145" s="563"/>
      <c r="AT145" s="563"/>
      <c r="AU145" s="563"/>
      <c r="AV145" s="563"/>
      <c r="AW145" s="563"/>
      <c r="AX145" s="563"/>
      <c r="AY145" s="563"/>
      <c r="AZ145" s="563"/>
      <c r="BA145" s="563"/>
      <c r="BB145" s="563"/>
      <c r="BC145" s="563"/>
      <c r="BD145" s="563"/>
      <c r="BE145" s="563"/>
      <c r="BF145" s="563"/>
      <c r="BG145" s="563"/>
      <c r="BH145" s="563"/>
      <c r="BI145" s="563"/>
      <c r="BJ145" s="563"/>
      <c r="BK145" s="563"/>
      <c r="BL145" s="563"/>
      <c r="BM145" s="563"/>
      <c r="BN145" s="563"/>
      <c r="BO145" s="563"/>
      <c r="BP145" s="563"/>
    </row>
    <row r="146" spans="21:68" ht="12.75" customHeight="1" x14ac:dyDescent="0.2">
      <c r="U146" s="564"/>
      <c r="V146" s="564"/>
      <c r="AK146" s="563"/>
      <c r="AL146" s="563"/>
      <c r="AM146" s="563"/>
      <c r="AN146" s="563"/>
      <c r="AO146" s="563"/>
      <c r="AP146" s="563"/>
      <c r="AQ146" s="563"/>
      <c r="AR146" s="563"/>
      <c r="AS146" s="563"/>
      <c r="AT146" s="563"/>
      <c r="AU146" s="563"/>
      <c r="AV146" s="563"/>
      <c r="AW146" s="563"/>
      <c r="AX146" s="563"/>
      <c r="AY146" s="563"/>
      <c r="AZ146" s="563"/>
      <c r="BA146" s="563"/>
      <c r="BB146" s="563"/>
      <c r="BC146" s="563"/>
      <c r="BD146" s="563"/>
      <c r="BE146" s="563"/>
      <c r="BF146" s="563"/>
      <c r="BG146" s="563"/>
      <c r="BH146" s="563"/>
      <c r="BI146" s="563"/>
      <c r="BJ146" s="563"/>
      <c r="BK146" s="563"/>
      <c r="BL146" s="563"/>
      <c r="BM146" s="563"/>
      <c r="BN146" s="563"/>
      <c r="BO146" s="563"/>
      <c r="BP146" s="563"/>
    </row>
    <row r="147" spans="21:68" ht="12.75" customHeight="1" x14ac:dyDescent="0.2">
      <c r="U147" s="564"/>
      <c r="AK147" s="563"/>
      <c r="AL147" s="563"/>
      <c r="AM147" s="563"/>
      <c r="AN147" s="563"/>
      <c r="AO147" s="563"/>
      <c r="AP147" s="563"/>
      <c r="AQ147" s="563"/>
      <c r="AR147" s="563"/>
      <c r="AS147" s="563"/>
      <c r="AT147" s="563"/>
      <c r="AU147" s="563"/>
      <c r="AV147" s="563"/>
      <c r="AW147" s="563"/>
      <c r="AX147" s="563"/>
      <c r="AY147" s="563"/>
      <c r="AZ147" s="563"/>
      <c r="BA147" s="563"/>
      <c r="BB147" s="563"/>
      <c r="BC147" s="563"/>
      <c r="BD147" s="563"/>
      <c r="BE147" s="563"/>
      <c r="BF147" s="563"/>
      <c r="BG147" s="563"/>
      <c r="BH147" s="563"/>
      <c r="BI147" s="563"/>
      <c r="BJ147" s="563"/>
      <c r="BK147" s="563"/>
      <c r="BL147" s="563"/>
      <c r="BM147" s="563"/>
      <c r="BN147" s="563"/>
      <c r="BO147" s="563"/>
      <c r="BP147" s="563"/>
    </row>
    <row r="148" spans="21:68" ht="12.75" customHeight="1" x14ac:dyDescent="0.2">
      <c r="U148" s="564"/>
      <c r="AK148" s="563"/>
      <c r="AL148" s="563"/>
      <c r="AM148" s="563"/>
      <c r="AN148" s="563"/>
      <c r="AO148" s="563"/>
      <c r="AP148" s="563"/>
      <c r="AQ148" s="563"/>
      <c r="AR148" s="563"/>
      <c r="AS148" s="563"/>
      <c r="AT148" s="563"/>
      <c r="AU148" s="563"/>
      <c r="AV148" s="563"/>
      <c r="AW148" s="563"/>
      <c r="AX148" s="563"/>
      <c r="AY148" s="563"/>
      <c r="AZ148" s="563"/>
      <c r="BA148" s="563"/>
      <c r="BB148" s="563"/>
      <c r="BC148" s="563"/>
      <c r="BD148" s="563"/>
      <c r="BE148" s="563"/>
      <c r="BF148" s="563"/>
      <c r="BG148" s="563"/>
      <c r="BH148" s="563"/>
      <c r="BI148" s="563"/>
      <c r="BJ148" s="563"/>
      <c r="BK148" s="563"/>
      <c r="BL148" s="563"/>
      <c r="BM148" s="563"/>
      <c r="BN148" s="563"/>
      <c r="BO148" s="563"/>
      <c r="BP148" s="563"/>
    </row>
    <row r="149" spans="21:68" ht="12.75" customHeight="1" x14ac:dyDescent="0.2">
      <c r="AK149" s="563"/>
      <c r="AL149" s="563"/>
      <c r="AM149" s="563"/>
      <c r="AN149" s="563"/>
      <c r="AO149" s="563"/>
      <c r="AP149" s="563"/>
      <c r="AQ149" s="563"/>
      <c r="AR149" s="563"/>
      <c r="AS149" s="563"/>
      <c r="AT149" s="563"/>
      <c r="AU149" s="563"/>
      <c r="AV149" s="563"/>
      <c r="AW149" s="563"/>
      <c r="AX149" s="563"/>
      <c r="AY149" s="563"/>
      <c r="AZ149" s="563"/>
      <c r="BA149" s="563"/>
      <c r="BB149" s="563"/>
      <c r="BC149" s="563"/>
      <c r="BD149" s="563"/>
      <c r="BE149" s="563"/>
      <c r="BF149" s="563"/>
      <c r="BG149" s="563"/>
      <c r="BH149" s="563"/>
      <c r="BI149" s="563"/>
      <c r="BJ149" s="563"/>
      <c r="BK149" s="563"/>
      <c r="BL149" s="563"/>
      <c r="BM149" s="563"/>
      <c r="BN149" s="563"/>
      <c r="BO149" s="563"/>
      <c r="BP149" s="563"/>
    </row>
    <row r="150" spans="21:68" ht="12.75" customHeight="1" x14ac:dyDescent="0.2">
      <c r="AK150" s="563"/>
      <c r="AL150" s="563"/>
      <c r="AM150" s="563"/>
      <c r="AN150" s="563"/>
      <c r="AO150" s="563"/>
      <c r="AP150" s="563"/>
      <c r="AQ150" s="563"/>
      <c r="AR150" s="563"/>
      <c r="AS150" s="563"/>
      <c r="AT150" s="563"/>
      <c r="AU150" s="563"/>
      <c r="AV150" s="563"/>
      <c r="AW150" s="563"/>
      <c r="AX150" s="563"/>
      <c r="AY150" s="563"/>
      <c r="AZ150" s="563"/>
      <c r="BA150" s="563"/>
      <c r="BB150" s="563"/>
      <c r="BC150" s="563"/>
      <c r="BD150" s="563"/>
      <c r="BE150" s="563"/>
      <c r="BF150" s="563"/>
      <c r="BG150" s="563"/>
      <c r="BH150" s="563"/>
      <c r="BI150" s="563"/>
      <c r="BJ150" s="563"/>
      <c r="BK150" s="563"/>
      <c r="BL150" s="563"/>
      <c r="BM150" s="563"/>
      <c r="BN150" s="563"/>
      <c r="BO150" s="563"/>
      <c r="BP150" s="563"/>
    </row>
    <row r="151" spans="21:68" ht="12.75" customHeight="1" x14ac:dyDescent="0.2">
      <c r="AK151" s="563"/>
      <c r="AL151" s="563"/>
      <c r="AM151" s="563"/>
      <c r="AN151" s="563"/>
      <c r="AO151" s="563"/>
      <c r="AP151" s="563"/>
      <c r="AQ151" s="563"/>
      <c r="AR151" s="563"/>
      <c r="AS151" s="563"/>
      <c r="AT151" s="563"/>
      <c r="AU151" s="563"/>
      <c r="AV151" s="563"/>
      <c r="AW151" s="563"/>
      <c r="AX151" s="563"/>
      <c r="AY151" s="563"/>
      <c r="AZ151" s="563"/>
      <c r="BA151" s="563"/>
      <c r="BB151" s="563"/>
      <c r="BC151" s="563"/>
      <c r="BD151" s="563"/>
      <c r="BE151" s="563"/>
      <c r="BF151" s="563"/>
      <c r="BG151" s="563"/>
      <c r="BH151" s="563"/>
      <c r="BI151" s="563"/>
      <c r="BJ151" s="563"/>
      <c r="BK151" s="563"/>
      <c r="BL151" s="563"/>
      <c r="BM151" s="563"/>
      <c r="BN151" s="563"/>
      <c r="BO151" s="563"/>
      <c r="BP151" s="563"/>
    </row>
    <row r="152" spans="21:68" ht="12.75" customHeight="1" x14ac:dyDescent="0.2">
      <c r="AK152" s="563"/>
      <c r="AL152" s="563"/>
      <c r="AM152" s="563"/>
      <c r="AN152" s="563"/>
      <c r="AO152" s="563"/>
      <c r="AP152" s="563"/>
      <c r="AQ152" s="563"/>
      <c r="AR152" s="563"/>
      <c r="AS152" s="563"/>
      <c r="AT152" s="563"/>
      <c r="AU152" s="563"/>
      <c r="AV152" s="563"/>
      <c r="AW152" s="563"/>
      <c r="AX152" s="563"/>
      <c r="AY152" s="563"/>
      <c r="AZ152" s="563"/>
      <c r="BA152" s="563"/>
      <c r="BB152" s="563"/>
      <c r="BC152" s="563"/>
      <c r="BD152" s="563"/>
      <c r="BE152" s="563"/>
      <c r="BF152" s="563"/>
      <c r="BG152" s="563"/>
      <c r="BH152" s="563"/>
      <c r="BI152" s="563"/>
      <c r="BJ152" s="563"/>
      <c r="BK152" s="563"/>
      <c r="BL152" s="563"/>
      <c r="BM152" s="563"/>
      <c r="BN152" s="563"/>
      <c r="BO152" s="563"/>
      <c r="BP152" s="563"/>
    </row>
    <row r="153" spans="21:68" ht="12.75" customHeight="1" x14ac:dyDescent="0.2">
      <c r="AK153" s="563"/>
      <c r="AL153" s="563"/>
      <c r="AM153" s="563"/>
      <c r="AN153" s="563"/>
      <c r="AO153" s="563"/>
      <c r="AP153" s="563"/>
      <c r="AQ153" s="563"/>
      <c r="AR153" s="563"/>
      <c r="AS153" s="563"/>
      <c r="AT153" s="563"/>
      <c r="AU153" s="563"/>
      <c r="AV153" s="563"/>
      <c r="AW153" s="563"/>
      <c r="AX153" s="563"/>
      <c r="AY153" s="563"/>
      <c r="AZ153" s="563"/>
      <c r="BA153" s="563"/>
      <c r="BB153" s="563"/>
      <c r="BC153" s="563"/>
      <c r="BD153" s="563"/>
      <c r="BE153" s="563"/>
      <c r="BF153" s="563"/>
      <c r="BG153" s="563"/>
      <c r="BH153" s="563"/>
      <c r="BI153" s="563"/>
      <c r="BJ153" s="563"/>
      <c r="BK153" s="563"/>
      <c r="BL153" s="563"/>
      <c r="BM153" s="563"/>
      <c r="BN153" s="563"/>
      <c r="BO153" s="563"/>
      <c r="BP153" s="563"/>
    </row>
    <row r="154" spans="21:68" ht="12.75" customHeight="1" x14ac:dyDescent="0.2">
      <c r="AK154" s="563"/>
      <c r="AL154" s="563"/>
      <c r="AM154" s="563"/>
      <c r="AN154" s="563"/>
      <c r="AO154" s="563"/>
      <c r="AP154" s="563"/>
      <c r="AQ154" s="563"/>
      <c r="AR154" s="563"/>
      <c r="AS154" s="563"/>
      <c r="AT154" s="563"/>
      <c r="AU154" s="563"/>
      <c r="AV154" s="563"/>
      <c r="AW154" s="563"/>
      <c r="AX154" s="563"/>
      <c r="AY154" s="563"/>
      <c r="AZ154" s="563"/>
      <c r="BA154" s="563"/>
      <c r="BB154" s="563"/>
      <c r="BC154" s="563"/>
      <c r="BD154" s="563"/>
      <c r="BE154" s="563"/>
      <c r="BF154" s="563"/>
      <c r="BG154" s="563"/>
      <c r="BH154" s="563"/>
      <c r="BI154" s="563"/>
      <c r="BJ154" s="563"/>
      <c r="BK154" s="563"/>
      <c r="BL154" s="563"/>
      <c r="BM154" s="563"/>
      <c r="BN154" s="563"/>
      <c r="BO154" s="563"/>
      <c r="BP154" s="563"/>
    </row>
    <row r="155" spans="21:68" ht="12.75" customHeight="1" x14ac:dyDescent="0.2">
      <c r="AK155" s="563"/>
      <c r="AL155" s="563"/>
      <c r="AM155" s="563"/>
      <c r="AN155" s="563"/>
      <c r="AO155" s="563"/>
      <c r="AP155" s="563"/>
      <c r="AQ155" s="563"/>
      <c r="AR155" s="563"/>
      <c r="AS155" s="563"/>
      <c r="AT155" s="563"/>
      <c r="AU155" s="563"/>
      <c r="AV155" s="563"/>
      <c r="AW155" s="563"/>
      <c r="AX155" s="563"/>
      <c r="AY155" s="563"/>
      <c r="AZ155" s="563"/>
      <c r="BA155" s="563"/>
      <c r="BB155" s="563"/>
      <c r="BC155" s="563"/>
      <c r="BD155" s="563"/>
      <c r="BE155" s="563"/>
      <c r="BF155" s="563"/>
      <c r="BG155" s="563"/>
      <c r="BH155" s="563"/>
      <c r="BI155" s="563"/>
      <c r="BJ155" s="563"/>
      <c r="BK155" s="563"/>
      <c r="BL155" s="563"/>
      <c r="BM155" s="563"/>
      <c r="BN155" s="563"/>
      <c r="BO155" s="563"/>
      <c r="BP155" s="563"/>
    </row>
    <row r="156" spans="21:68" ht="12.75" customHeight="1" x14ac:dyDescent="0.2">
      <c r="AK156" s="563"/>
      <c r="AL156" s="563"/>
      <c r="AM156" s="563"/>
      <c r="AN156" s="563"/>
      <c r="AO156" s="563"/>
      <c r="AP156" s="563"/>
      <c r="AQ156" s="563"/>
      <c r="AR156" s="563"/>
      <c r="AS156" s="563"/>
      <c r="AT156" s="563"/>
      <c r="AU156" s="563"/>
      <c r="AV156" s="563"/>
      <c r="AW156" s="563"/>
      <c r="AX156" s="563"/>
      <c r="AY156" s="563"/>
      <c r="AZ156" s="563"/>
      <c r="BA156" s="563"/>
      <c r="BB156" s="563"/>
      <c r="BC156" s="563"/>
      <c r="BD156" s="563"/>
      <c r="BE156" s="563"/>
      <c r="BF156" s="563"/>
      <c r="BG156" s="563"/>
      <c r="BH156" s="563"/>
      <c r="BI156" s="563"/>
      <c r="BJ156" s="563"/>
      <c r="BK156" s="563"/>
      <c r="BL156" s="563"/>
      <c r="BM156" s="563"/>
      <c r="BN156" s="563"/>
      <c r="BO156" s="563"/>
      <c r="BP156" s="563"/>
    </row>
    <row r="157" spans="21:68" ht="12.75" customHeight="1" x14ac:dyDescent="0.2">
      <c r="AK157" s="563"/>
      <c r="AL157" s="563"/>
      <c r="AM157" s="563"/>
      <c r="AN157" s="563"/>
      <c r="AO157" s="563"/>
      <c r="AP157" s="563"/>
      <c r="AQ157" s="563"/>
      <c r="AR157" s="563"/>
      <c r="AS157" s="563"/>
      <c r="AT157" s="563"/>
      <c r="AU157" s="563"/>
      <c r="AV157" s="563"/>
      <c r="AW157" s="563"/>
      <c r="AX157" s="563"/>
      <c r="AY157" s="563"/>
      <c r="AZ157" s="563"/>
      <c r="BA157" s="563"/>
      <c r="BB157" s="563"/>
      <c r="BC157" s="563"/>
      <c r="BD157" s="563"/>
      <c r="BE157" s="563"/>
      <c r="BF157" s="563"/>
      <c r="BG157" s="563"/>
      <c r="BH157" s="563"/>
      <c r="BI157" s="563"/>
      <c r="BJ157" s="563"/>
      <c r="BK157" s="563"/>
      <c r="BL157" s="563"/>
      <c r="BM157" s="563"/>
      <c r="BN157" s="563"/>
      <c r="BO157" s="563"/>
      <c r="BP157" s="563"/>
    </row>
    <row r="158" spans="21:68" ht="12.75" customHeight="1" x14ac:dyDescent="0.2">
      <c r="AK158" s="563"/>
      <c r="AL158" s="563"/>
      <c r="AM158" s="563"/>
      <c r="AN158" s="563"/>
      <c r="AO158" s="563"/>
      <c r="AP158" s="563"/>
      <c r="AQ158" s="563"/>
      <c r="AR158" s="563"/>
      <c r="AS158" s="563"/>
      <c r="AT158" s="563"/>
      <c r="AU158" s="563"/>
      <c r="AV158" s="563"/>
      <c r="AW158" s="563"/>
      <c r="AX158" s="563"/>
      <c r="AY158" s="563"/>
      <c r="AZ158" s="563"/>
      <c r="BA158" s="563"/>
      <c r="BB158" s="563"/>
      <c r="BC158" s="563"/>
      <c r="BD158" s="563"/>
      <c r="BE158" s="563"/>
      <c r="BF158" s="563"/>
      <c r="BG158" s="563"/>
      <c r="BH158" s="563"/>
      <c r="BI158" s="563"/>
      <c r="BJ158" s="563"/>
      <c r="BK158" s="563"/>
      <c r="BL158" s="563"/>
      <c r="BM158" s="563"/>
      <c r="BN158" s="563"/>
      <c r="BO158" s="563"/>
      <c r="BP158" s="563"/>
    </row>
    <row r="159" spans="21:68" ht="12.75" customHeight="1" x14ac:dyDescent="0.2">
      <c r="AK159" s="563"/>
      <c r="AL159" s="563"/>
      <c r="AM159" s="563"/>
      <c r="AN159" s="563"/>
      <c r="AO159" s="563"/>
      <c r="AP159" s="563"/>
      <c r="AQ159" s="563"/>
      <c r="AR159" s="563"/>
      <c r="AS159" s="563"/>
      <c r="AT159" s="563"/>
      <c r="AU159" s="563"/>
      <c r="AV159" s="563"/>
      <c r="AW159" s="563"/>
      <c r="AX159" s="563"/>
      <c r="AY159" s="563"/>
      <c r="AZ159" s="563"/>
      <c r="BA159" s="563"/>
      <c r="BB159" s="563"/>
      <c r="BC159" s="563"/>
      <c r="BD159" s="563"/>
      <c r="BE159" s="563"/>
      <c r="BF159" s="563"/>
      <c r="BG159" s="563"/>
      <c r="BH159" s="563"/>
      <c r="BI159" s="563"/>
      <c r="BJ159" s="563"/>
      <c r="BK159" s="563"/>
      <c r="BL159" s="563"/>
      <c r="BM159" s="563"/>
      <c r="BN159" s="563"/>
      <c r="BO159" s="563"/>
      <c r="BP159" s="563"/>
    </row>
    <row r="160" spans="21:68" ht="12.75" customHeight="1" x14ac:dyDescent="0.2">
      <c r="AK160" s="563"/>
      <c r="AL160" s="563"/>
      <c r="AM160" s="563"/>
      <c r="AN160" s="563"/>
      <c r="AO160" s="563"/>
      <c r="AP160" s="563"/>
      <c r="AQ160" s="563"/>
      <c r="AR160" s="563"/>
      <c r="AS160" s="563"/>
      <c r="AT160" s="563"/>
      <c r="AU160" s="563"/>
      <c r="AV160" s="563"/>
      <c r="AW160" s="563"/>
      <c r="AX160" s="563"/>
      <c r="AY160" s="563"/>
      <c r="AZ160" s="563"/>
      <c r="BA160" s="563"/>
      <c r="BB160" s="563"/>
      <c r="BC160" s="563"/>
      <c r="BD160" s="563"/>
      <c r="BE160" s="563"/>
      <c r="BF160" s="563"/>
      <c r="BG160" s="563"/>
      <c r="BH160" s="563"/>
      <c r="BI160" s="563"/>
      <c r="BJ160" s="563"/>
      <c r="BK160" s="563"/>
      <c r="BL160" s="563"/>
      <c r="BM160" s="563"/>
      <c r="BN160" s="563"/>
      <c r="BO160" s="563"/>
      <c r="BP160" s="563"/>
    </row>
    <row r="161" spans="37:68" ht="12.75" customHeight="1" x14ac:dyDescent="0.2">
      <c r="AK161" s="563"/>
      <c r="AL161" s="563"/>
      <c r="AM161" s="563"/>
      <c r="AN161" s="563"/>
      <c r="AO161" s="563"/>
      <c r="AP161" s="563"/>
      <c r="AQ161" s="563"/>
      <c r="AR161" s="563"/>
      <c r="AS161" s="563"/>
      <c r="AT161" s="563"/>
      <c r="AU161" s="563"/>
      <c r="AV161" s="563"/>
      <c r="AW161" s="563"/>
      <c r="AX161" s="563"/>
      <c r="AY161" s="563"/>
      <c r="AZ161" s="563"/>
      <c r="BA161" s="563"/>
      <c r="BB161" s="563"/>
      <c r="BC161" s="563"/>
      <c r="BD161" s="563"/>
      <c r="BE161" s="563"/>
      <c r="BF161" s="563"/>
      <c r="BG161" s="563"/>
      <c r="BH161" s="563"/>
      <c r="BI161" s="563"/>
      <c r="BJ161" s="563"/>
      <c r="BK161" s="563"/>
      <c r="BL161" s="563"/>
      <c r="BM161" s="563"/>
      <c r="BN161" s="563"/>
      <c r="BO161" s="563"/>
      <c r="BP161" s="563"/>
    </row>
    <row r="162" spans="37:68" ht="12.75" customHeight="1" x14ac:dyDescent="0.2">
      <c r="AK162" s="563"/>
      <c r="AL162" s="563"/>
      <c r="AM162" s="563"/>
      <c r="AN162" s="563"/>
      <c r="AO162" s="563"/>
      <c r="AP162" s="563"/>
      <c r="AQ162" s="563"/>
      <c r="AR162" s="563"/>
      <c r="AS162" s="563"/>
      <c r="AT162" s="563"/>
      <c r="AU162" s="563"/>
      <c r="AV162" s="563"/>
      <c r="AW162" s="563"/>
      <c r="AX162" s="563"/>
      <c r="AY162" s="563"/>
      <c r="AZ162" s="563"/>
      <c r="BA162" s="563"/>
      <c r="BB162" s="563"/>
      <c r="BC162" s="563"/>
      <c r="BD162" s="563"/>
      <c r="BE162" s="563"/>
      <c r="BF162" s="563"/>
      <c r="BG162" s="563"/>
      <c r="BH162" s="563"/>
      <c r="BI162" s="563"/>
      <c r="BJ162" s="563"/>
      <c r="BK162" s="563"/>
      <c r="BL162" s="563"/>
      <c r="BM162" s="563"/>
      <c r="BN162" s="563"/>
      <c r="BO162" s="563"/>
      <c r="BP162" s="563"/>
    </row>
    <row r="163" spans="37:68" ht="12.75" customHeight="1" x14ac:dyDescent="0.2">
      <c r="AK163" s="563"/>
      <c r="AL163" s="563"/>
      <c r="AM163" s="563"/>
      <c r="AN163" s="563"/>
      <c r="AO163" s="563"/>
      <c r="AP163" s="563"/>
      <c r="AQ163" s="563"/>
      <c r="AR163" s="563"/>
      <c r="AS163" s="563"/>
      <c r="AT163" s="563"/>
      <c r="AU163" s="563"/>
      <c r="AV163" s="563"/>
      <c r="AW163" s="563"/>
      <c r="AX163" s="563"/>
      <c r="AY163" s="563"/>
      <c r="AZ163" s="563"/>
      <c r="BA163" s="563"/>
      <c r="BB163" s="563"/>
      <c r="BC163" s="563"/>
      <c r="BD163" s="563"/>
      <c r="BE163" s="563"/>
      <c r="BF163" s="563"/>
      <c r="BG163" s="563"/>
      <c r="BH163" s="563"/>
      <c r="BI163" s="563"/>
      <c r="BJ163" s="563"/>
      <c r="BK163" s="563"/>
      <c r="BL163" s="563"/>
      <c r="BM163" s="563"/>
      <c r="BN163" s="563"/>
      <c r="BO163" s="563"/>
      <c r="BP163" s="563"/>
    </row>
    <row r="164" spans="37:68" ht="12.75" customHeight="1" x14ac:dyDescent="0.2">
      <c r="AK164" s="563"/>
      <c r="AL164" s="563"/>
      <c r="AM164" s="563"/>
      <c r="AN164" s="563"/>
      <c r="AO164" s="563"/>
      <c r="AP164" s="563"/>
      <c r="AQ164" s="563"/>
      <c r="AR164" s="563"/>
      <c r="AS164" s="563"/>
      <c r="AT164" s="563"/>
      <c r="AU164" s="563"/>
      <c r="AV164" s="563"/>
      <c r="AW164" s="563"/>
      <c r="AX164" s="563"/>
      <c r="AY164" s="563"/>
      <c r="AZ164" s="563"/>
      <c r="BA164" s="563"/>
      <c r="BB164" s="563"/>
      <c r="BC164" s="563"/>
      <c r="BD164" s="563"/>
      <c r="BE164" s="563"/>
      <c r="BF164" s="563"/>
      <c r="BG164" s="563"/>
      <c r="BH164" s="563"/>
      <c r="BI164" s="563"/>
      <c r="BJ164" s="563"/>
      <c r="BK164" s="563"/>
      <c r="BL164" s="563"/>
      <c r="BM164" s="563"/>
      <c r="BN164" s="563"/>
      <c r="BO164" s="563"/>
      <c r="BP164" s="563"/>
    </row>
    <row r="165" spans="37:68" ht="12.75" customHeight="1" x14ac:dyDescent="0.2">
      <c r="AK165" s="563"/>
      <c r="AL165" s="563"/>
      <c r="AM165" s="563"/>
      <c r="AN165" s="563"/>
      <c r="AO165" s="563"/>
      <c r="AP165" s="563"/>
      <c r="AQ165" s="563"/>
      <c r="AR165" s="563"/>
      <c r="AS165" s="563"/>
      <c r="AT165" s="563"/>
      <c r="AU165" s="563"/>
      <c r="AV165" s="563"/>
      <c r="AW165" s="563"/>
      <c r="AX165" s="563"/>
      <c r="AY165" s="563"/>
      <c r="AZ165" s="563"/>
      <c r="BA165" s="563"/>
      <c r="BB165" s="563"/>
      <c r="BC165" s="563"/>
      <c r="BD165" s="563"/>
      <c r="BE165" s="563"/>
      <c r="BF165" s="563"/>
      <c r="BG165" s="563"/>
      <c r="BH165" s="563"/>
      <c r="BI165" s="563"/>
      <c r="BJ165" s="563"/>
      <c r="BK165" s="563"/>
      <c r="BL165" s="563"/>
      <c r="BM165" s="563"/>
      <c r="BN165" s="563"/>
      <c r="BO165" s="563"/>
      <c r="BP165" s="563"/>
    </row>
  </sheetData>
  <mergeCells count="4">
    <mergeCell ref="A1:B1"/>
    <mergeCell ref="A2:B2"/>
    <mergeCell ref="A3:B3"/>
    <mergeCell ref="A4:B4"/>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V120"/>
  <sheetViews>
    <sheetView showGridLines="0" workbookViewId="0">
      <selection activeCell="B33" sqref="B33"/>
    </sheetView>
  </sheetViews>
  <sheetFormatPr baseColWidth="10" defaultColWidth="8.83203125" defaultRowHeight="14" outlineLevelCol="1" x14ac:dyDescent="0.2"/>
  <cols>
    <col min="1" max="1" width="54.83203125" style="413" customWidth="1"/>
    <col min="2" max="10" width="9.1640625" style="134" customWidth="1" outlineLevel="1"/>
    <col min="11" max="11" width="9.1640625" style="134" customWidth="1"/>
    <col min="12" max="15" width="9.1640625" style="134" customWidth="1" outlineLevel="1"/>
    <col min="16" max="16" width="9.1640625" style="134" customWidth="1"/>
    <col min="17" max="20" width="9.1640625" style="134" customWidth="1" outlineLevel="1"/>
    <col min="21" max="21" width="9.1640625" style="134" customWidth="1"/>
    <col min="22" max="25" width="9.1640625" style="134" customWidth="1" outlineLevel="1"/>
    <col min="26" max="26" width="9.1640625" style="134" customWidth="1"/>
    <col min="27" max="30" width="9.1640625" style="134" customWidth="1" outlineLevel="1"/>
    <col min="31" max="35" width="9.1640625" style="414" customWidth="1"/>
    <col min="36" max="74" width="8.83203125" style="14"/>
    <col min="75" max="16384" width="8.83203125" style="134"/>
  </cols>
  <sheetData>
    <row r="1" spans="1:74" s="4" customFormat="1" ht="16" x14ac:dyDescent="0.2">
      <c r="A1" s="1" t="s">
        <v>124</v>
      </c>
      <c r="AE1" s="255"/>
      <c r="AF1" s="255"/>
      <c r="AG1" s="255"/>
      <c r="AH1" s="255"/>
      <c r="AI1" s="255"/>
    </row>
    <row r="2" spans="1:74" s="4" customFormat="1" ht="16" x14ac:dyDescent="0.2">
      <c r="A2" s="256" t="s">
        <v>1</v>
      </c>
      <c r="K2" s="257"/>
      <c r="L2" s="257"/>
      <c r="M2" s="257"/>
      <c r="N2" s="257"/>
      <c r="O2" s="257"/>
      <c r="P2" s="257"/>
      <c r="Q2" s="257"/>
      <c r="R2" s="257"/>
      <c r="S2" s="257"/>
      <c r="T2" s="257"/>
      <c r="U2" s="257"/>
      <c r="V2" s="257"/>
      <c r="W2" s="257"/>
      <c r="X2" s="257"/>
      <c r="Y2" s="257"/>
      <c r="Z2" s="257"/>
      <c r="AA2" s="257"/>
      <c r="AB2" s="257"/>
      <c r="AC2" s="257"/>
      <c r="AD2" s="257"/>
      <c r="AE2" s="258"/>
      <c r="AF2" s="258"/>
      <c r="AG2" s="258"/>
      <c r="AH2" s="258"/>
      <c r="AI2" s="258"/>
    </row>
    <row r="3" spans="1:74" s="7" customFormat="1" x14ac:dyDescent="0.2">
      <c r="B3" s="6"/>
      <c r="C3" s="6"/>
      <c r="D3" s="6"/>
      <c r="E3" s="6"/>
      <c r="F3" s="6"/>
      <c r="G3" s="6"/>
      <c r="H3" s="6"/>
      <c r="I3" s="6"/>
      <c r="J3" s="6"/>
      <c r="K3" s="6"/>
      <c r="L3" s="259"/>
      <c r="M3" s="6"/>
      <c r="N3" s="6"/>
      <c r="O3" s="6"/>
      <c r="P3" s="257"/>
      <c r="Q3" s="260"/>
      <c r="R3" s="260"/>
      <c r="S3" s="260"/>
      <c r="T3" s="260"/>
      <c r="U3" s="260"/>
      <c r="V3" s="260"/>
      <c r="W3" s="260"/>
      <c r="X3" s="260"/>
      <c r="Y3" s="260"/>
      <c r="Z3" s="260"/>
      <c r="AA3" s="260"/>
      <c r="AB3" s="260"/>
      <c r="AC3" s="260"/>
      <c r="AD3" s="260"/>
      <c r="AE3" s="261"/>
      <c r="AF3" s="261"/>
      <c r="AG3" s="261"/>
      <c r="AH3" s="261"/>
      <c r="AI3" s="261"/>
    </row>
    <row r="4" spans="1:74" s="7" customFormat="1" x14ac:dyDescent="0.2">
      <c r="A4" s="149" t="s">
        <v>2</v>
      </c>
      <c r="B4" s="262"/>
      <c r="C4" s="262"/>
      <c r="D4" s="9"/>
      <c r="E4" s="9"/>
      <c r="F4" s="9"/>
      <c r="G4" s="9"/>
      <c r="H4" s="9"/>
      <c r="I4" s="9"/>
      <c r="J4" s="9"/>
      <c r="K4" s="257"/>
      <c r="L4" s="9"/>
      <c r="M4" s="9"/>
      <c r="N4" s="9"/>
      <c r="O4" s="9"/>
      <c r="P4" s="257"/>
      <c r="Q4" s="260"/>
      <c r="R4" s="260"/>
      <c r="S4" s="260"/>
      <c r="T4" s="260"/>
      <c r="U4" s="260"/>
      <c r="V4" s="260"/>
      <c r="W4" s="260"/>
      <c r="X4" s="260"/>
      <c r="Y4" s="260"/>
      <c r="Z4" s="260"/>
      <c r="AA4" s="260"/>
      <c r="AB4" s="260"/>
      <c r="AC4" s="260"/>
      <c r="AD4" s="260"/>
      <c r="AE4" s="261"/>
      <c r="AF4" s="261"/>
      <c r="AG4" s="261"/>
      <c r="AH4" s="261"/>
      <c r="AI4" s="261"/>
    </row>
    <row r="5" spans="1:74" s="263" customFormat="1" ht="15" thickBot="1" x14ac:dyDescent="0.25">
      <c r="A5" s="150" t="s">
        <v>3</v>
      </c>
      <c r="L5" s="264"/>
      <c r="M5" s="265"/>
      <c r="N5" s="265"/>
      <c r="O5" s="265"/>
      <c r="Q5" s="265"/>
      <c r="R5" s="265"/>
      <c r="V5" s="264"/>
      <c r="W5" s="264"/>
      <c r="X5" s="264"/>
      <c r="Y5" s="264"/>
      <c r="AE5" s="266"/>
      <c r="AF5" s="266"/>
      <c r="AG5" s="266"/>
      <c r="AH5" s="266"/>
      <c r="AI5" s="266"/>
    </row>
    <row r="6" spans="1:74" ht="15" customHeight="1" thickBot="1" x14ac:dyDescent="0.25">
      <c r="A6" s="673" t="s">
        <v>125</v>
      </c>
      <c r="B6" s="12">
        <v>2011</v>
      </c>
      <c r="C6" s="12"/>
      <c r="D6" s="12"/>
      <c r="E6" s="13"/>
      <c r="F6" s="11" t="s">
        <v>5</v>
      </c>
      <c r="G6" s="12">
        <v>2012</v>
      </c>
      <c r="H6" s="12"/>
      <c r="I6" s="12"/>
      <c r="J6" s="13"/>
      <c r="K6" s="11" t="s">
        <v>5</v>
      </c>
      <c r="L6" s="12">
        <v>2013</v>
      </c>
      <c r="M6" s="12"/>
      <c r="N6" s="12"/>
      <c r="O6" s="13"/>
      <c r="P6" s="11" t="s">
        <v>5</v>
      </c>
      <c r="Q6" s="12">
        <v>2014</v>
      </c>
      <c r="R6" s="12"/>
      <c r="S6" s="12"/>
      <c r="T6" s="13"/>
      <c r="U6" s="11" t="s">
        <v>5</v>
      </c>
      <c r="V6" s="12">
        <v>2015</v>
      </c>
      <c r="W6" s="12"/>
      <c r="X6" s="12"/>
      <c r="Y6" s="13"/>
      <c r="Z6" s="11" t="s">
        <v>5</v>
      </c>
      <c r="AA6" s="12">
        <v>2016</v>
      </c>
      <c r="AB6" s="12"/>
      <c r="AC6" s="12"/>
      <c r="AD6" s="13"/>
      <c r="AE6" s="267" t="s">
        <v>6</v>
      </c>
      <c r="AF6" s="267" t="s">
        <v>6</v>
      </c>
      <c r="AG6" s="267" t="s">
        <v>6</v>
      </c>
      <c r="AH6" s="267" t="s">
        <v>6</v>
      </c>
      <c r="AI6" s="267" t="s">
        <v>6</v>
      </c>
    </row>
    <row r="7" spans="1:74" ht="15" thickBot="1" x14ac:dyDescent="0.25">
      <c r="A7" s="674"/>
      <c r="B7" s="16" t="s">
        <v>7</v>
      </c>
      <c r="C7" s="16" t="s">
        <v>8</v>
      </c>
      <c r="D7" s="16" t="s">
        <v>9</v>
      </c>
      <c r="E7" s="16" t="s">
        <v>10</v>
      </c>
      <c r="F7" s="18">
        <v>2011</v>
      </c>
      <c r="G7" s="16" t="s">
        <v>11</v>
      </c>
      <c r="H7" s="16" t="s">
        <v>12</v>
      </c>
      <c r="I7" s="16" t="s">
        <v>13</v>
      </c>
      <c r="J7" s="16" t="s">
        <v>14</v>
      </c>
      <c r="K7" s="18">
        <v>2012</v>
      </c>
      <c r="L7" s="16" t="s">
        <v>15</v>
      </c>
      <c r="M7" s="16" t="s">
        <v>16</v>
      </c>
      <c r="N7" s="16" t="s">
        <v>17</v>
      </c>
      <c r="O7" s="16" t="s">
        <v>18</v>
      </c>
      <c r="P7" s="18">
        <v>2013</v>
      </c>
      <c r="Q7" s="16" t="s">
        <v>19</v>
      </c>
      <c r="R7" s="16" t="s">
        <v>20</v>
      </c>
      <c r="S7" s="16" t="s">
        <v>21</v>
      </c>
      <c r="T7" s="16" t="s">
        <v>22</v>
      </c>
      <c r="U7" s="18">
        <v>2014</v>
      </c>
      <c r="V7" s="16" t="s">
        <v>23</v>
      </c>
      <c r="W7" s="16" t="s">
        <v>24</v>
      </c>
      <c r="X7" s="16" t="s">
        <v>25</v>
      </c>
      <c r="Y7" s="16" t="s">
        <v>26</v>
      </c>
      <c r="Z7" s="18">
        <v>2015</v>
      </c>
      <c r="AA7" s="16" t="s">
        <v>27</v>
      </c>
      <c r="AB7" s="16" t="s">
        <v>28</v>
      </c>
      <c r="AC7" s="16" t="s">
        <v>29</v>
      </c>
      <c r="AD7" s="16" t="s">
        <v>30</v>
      </c>
      <c r="AE7" s="268" t="s">
        <v>31</v>
      </c>
      <c r="AF7" s="268" t="s">
        <v>32</v>
      </c>
      <c r="AG7" s="268" t="s">
        <v>33</v>
      </c>
      <c r="AH7" s="268" t="s">
        <v>34</v>
      </c>
      <c r="AI7" s="268" t="s">
        <v>35</v>
      </c>
    </row>
    <row r="8" spans="1:74" s="405" customFormat="1" x14ac:dyDescent="0.2">
      <c r="A8" s="269"/>
      <c r="B8" s="270"/>
      <c r="C8" s="270"/>
      <c r="D8" s="270"/>
      <c r="E8" s="271"/>
      <c r="F8" s="272"/>
      <c r="G8" s="273"/>
      <c r="H8" s="273"/>
      <c r="I8" s="273"/>
      <c r="J8" s="273"/>
      <c r="K8" s="272"/>
      <c r="L8" s="273"/>
      <c r="M8" s="273"/>
      <c r="N8" s="273"/>
      <c r="O8" s="273"/>
      <c r="P8" s="272"/>
      <c r="Q8" s="273"/>
      <c r="R8" s="273"/>
      <c r="S8" s="273"/>
      <c r="T8" s="273"/>
      <c r="U8" s="272"/>
      <c r="V8" s="273"/>
      <c r="W8" s="273"/>
      <c r="X8" s="273"/>
      <c r="Y8" s="273"/>
      <c r="Z8" s="272"/>
      <c r="AA8" s="273"/>
      <c r="AB8" s="273"/>
      <c r="AC8" s="273"/>
      <c r="AD8" s="273"/>
      <c r="AE8" s="274"/>
      <c r="AF8" s="274"/>
      <c r="AG8" s="274"/>
      <c r="AH8" s="274"/>
      <c r="AI8" s="274"/>
      <c r="AJ8" s="257"/>
      <c r="AK8" s="257"/>
      <c r="AL8" s="257"/>
      <c r="AM8" s="257"/>
      <c r="AN8" s="257"/>
      <c r="AO8" s="257"/>
      <c r="AP8" s="257"/>
      <c r="AQ8" s="257"/>
      <c r="AR8" s="257"/>
      <c r="AS8" s="257"/>
      <c r="AT8" s="257"/>
      <c r="AU8" s="257"/>
      <c r="AV8" s="257"/>
      <c r="AW8" s="257"/>
      <c r="AX8" s="257"/>
      <c r="AY8" s="257"/>
      <c r="AZ8" s="257"/>
      <c r="BA8" s="257"/>
      <c r="BB8" s="257"/>
      <c r="BC8" s="257"/>
      <c r="BD8" s="257"/>
      <c r="BE8" s="257"/>
      <c r="BF8" s="257"/>
      <c r="BG8" s="257"/>
      <c r="BH8" s="257"/>
      <c r="BI8" s="257"/>
      <c r="BJ8" s="257"/>
      <c r="BK8" s="257"/>
      <c r="BL8" s="257"/>
      <c r="BM8" s="257"/>
      <c r="BN8" s="257"/>
      <c r="BO8" s="257"/>
      <c r="BP8" s="257"/>
      <c r="BQ8" s="257"/>
      <c r="BR8" s="257"/>
      <c r="BS8" s="257"/>
      <c r="BT8" s="257"/>
      <c r="BU8" s="257"/>
      <c r="BV8" s="257"/>
    </row>
    <row r="9" spans="1:74" s="405" customFormat="1" ht="15" thickBot="1" x14ac:dyDescent="0.25">
      <c r="A9" s="275" t="s">
        <v>126</v>
      </c>
      <c r="B9" s="276"/>
      <c r="C9" s="276"/>
      <c r="D9" s="276"/>
      <c r="E9" s="277"/>
      <c r="F9" s="278"/>
      <c r="G9" s="279"/>
      <c r="H9" s="279"/>
      <c r="I9" s="279"/>
      <c r="J9" s="279"/>
      <c r="K9" s="278"/>
      <c r="L9" s="279"/>
      <c r="M9" s="279"/>
      <c r="N9" s="279"/>
      <c r="O9" s="279"/>
      <c r="P9" s="278"/>
      <c r="Q9" s="279"/>
      <c r="R9" s="279"/>
      <c r="S9" s="279"/>
      <c r="T9" s="279"/>
      <c r="U9" s="278"/>
      <c r="V9" s="279"/>
      <c r="W9" s="279"/>
      <c r="X9" s="279"/>
      <c r="Y9" s="279"/>
      <c r="Z9" s="278"/>
      <c r="AA9" s="279"/>
      <c r="AB9" s="279"/>
      <c r="AC9" s="279"/>
      <c r="AD9" s="279"/>
      <c r="AE9" s="278"/>
      <c r="AF9" s="278"/>
      <c r="AG9" s="278"/>
      <c r="AH9" s="278"/>
      <c r="AI9" s="278"/>
      <c r="AJ9" s="257"/>
      <c r="AK9" s="257"/>
      <c r="AL9" s="257"/>
      <c r="AM9" s="257"/>
      <c r="AN9" s="257"/>
      <c r="AO9" s="257"/>
      <c r="AP9" s="257"/>
      <c r="AQ9" s="257"/>
      <c r="AR9" s="257"/>
      <c r="AS9" s="257"/>
      <c r="AT9" s="257"/>
      <c r="AU9" s="257"/>
      <c r="AV9" s="257"/>
      <c r="AW9" s="257"/>
      <c r="AX9" s="257"/>
      <c r="AY9" s="257"/>
      <c r="AZ9" s="257"/>
      <c r="BA9" s="257"/>
      <c r="BB9" s="257"/>
      <c r="BC9" s="257"/>
      <c r="BD9" s="257"/>
      <c r="BE9" s="257"/>
      <c r="BF9" s="257"/>
      <c r="BG9" s="257"/>
      <c r="BH9" s="257"/>
      <c r="BI9" s="257"/>
      <c r="BJ9" s="257"/>
      <c r="BK9" s="257"/>
      <c r="BL9" s="257"/>
      <c r="BM9" s="257"/>
      <c r="BN9" s="257"/>
      <c r="BO9" s="257"/>
      <c r="BP9" s="257"/>
      <c r="BQ9" s="257"/>
      <c r="BR9" s="257"/>
      <c r="BS9" s="257"/>
      <c r="BT9" s="257"/>
      <c r="BU9" s="257"/>
      <c r="BV9" s="257"/>
    </row>
    <row r="10" spans="1:74" s="406" customFormat="1" ht="15" thickBot="1" x14ac:dyDescent="0.25">
      <c r="A10" s="280" t="s">
        <v>127</v>
      </c>
      <c r="B10" s="281">
        <v>13.208</v>
      </c>
      <c r="C10" s="282">
        <f>B10+'Cash Flow Statement'!C25</f>
        <v>11.5535</v>
      </c>
      <c r="D10" s="282">
        <f>C10+'Cash Flow Statement'!D25</f>
        <v>13.737</v>
      </c>
      <c r="E10" s="282">
        <f>D10+'Cash Flow Statement'!E25</f>
        <v>19.868499999999997</v>
      </c>
      <c r="F10" s="283">
        <f>E10</f>
        <v>19.868499999999997</v>
      </c>
      <c r="G10" s="281">
        <f>E10+'Cash Flow Statement'!G25</f>
        <v>14.7302</v>
      </c>
      <c r="H10" s="282">
        <f>G10+'Cash Flow Statement'!H25</f>
        <v>16.309000000000001</v>
      </c>
      <c r="I10" s="282">
        <f>H10+'Cash Flow Statement'!I25</f>
        <v>17.762999999999998</v>
      </c>
      <c r="J10" s="282">
        <f>I10+'Cash Flow Statement'!J25</f>
        <v>22.752999999999993</v>
      </c>
      <c r="K10" s="283">
        <f>J10</f>
        <v>22.752999999999993</v>
      </c>
      <c r="L10" s="281">
        <f>J10+'Cash Flow Statement'!L25</f>
        <v>32.736869999999996</v>
      </c>
      <c r="M10" s="282">
        <f>L10+'Cash Flow Statement'!M25</f>
        <v>36.377349999999993</v>
      </c>
      <c r="N10" s="282">
        <f>M10+'Cash Flow Statement'!N25</f>
        <v>42.072199999999995</v>
      </c>
      <c r="O10" s="282">
        <f>N10+'Cash Flow Statement'!O25</f>
        <v>56.862299999999991</v>
      </c>
      <c r="P10" s="283">
        <f>O10</f>
        <v>56.862299999999991</v>
      </c>
      <c r="Q10" s="281">
        <f>O10+'Cash Flow Statement'!Q25</f>
        <v>78.383559999999989</v>
      </c>
      <c r="R10" s="282">
        <f>Q10+'Cash Flow Statement'!R25</f>
        <v>87.135409999999993</v>
      </c>
      <c r="S10" s="282">
        <f>R10+'Cash Flow Statement'!S25</f>
        <v>104.62617</v>
      </c>
      <c r="T10" s="282">
        <f>S10+'Cash Flow Statement'!T25</f>
        <v>143.64400000000001</v>
      </c>
      <c r="U10" s="283">
        <f>T10</f>
        <v>143.64400000000001</v>
      </c>
      <c r="V10" s="281">
        <f>T10+'Cash Flow Statement'!V25</f>
        <v>188.85825125000002</v>
      </c>
      <c r="W10" s="282">
        <f>V10+'Cash Flow Statement'!W25</f>
        <v>209.69720625000002</v>
      </c>
      <c r="X10" s="282">
        <f>W10+'Cash Flow Statement'!X25</f>
        <v>257.466025</v>
      </c>
      <c r="Y10" s="282">
        <f>X10+'Cash Flow Statement'!Y25</f>
        <v>353.58302750000001</v>
      </c>
      <c r="Z10" s="283">
        <f>Y10</f>
        <v>353.58302750000001</v>
      </c>
      <c r="AA10" s="281">
        <f>Y10+'Cash Flow Statement'!AA25</f>
        <v>442.13209440000003</v>
      </c>
      <c r="AB10" s="282">
        <f>AA10+'Cash Flow Statement'!AB25</f>
        <v>485.29633630000001</v>
      </c>
      <c r="AC10" s="282">
        <f>AB10+'Cash Flow Statement'!AC25</f>
        <v>590.12204959999997</v>
      </c>
      <c r="AD10" s="282">
        <f>AC10+'Cash Flow Statement'!AD25</f>
        <v>791.49651749999987</v>
      </c>
      <c r="AE10" s="283">
        <f>AD10</f>
        <v>791.49651749999987</v>
      </c>
      <c r="AF10" s="281">
        <f>AD10+'Cash Flow Statement'!AF25</f>
        <v>1436.3945962749999</v>
      </c>
      <c r="AG10" s="283">
        <f>AF10+'Cash Flow Statement'!AG25</f>
        <v>2902.7597571650003</v>
      </c>
      <c r="AH10" s="283">
        <f>AG10+'Cash Flow Statement'!AH25</f>
        <v>5450.5067426681253</v>
      </c>
      <c r="AI10" s="284">
        <f>AH10+'Cash Flow Statement'!AI25</f>
        <v>9534.7049757148761</v>
      </c>
      <c r="AJ10" s="285"/>
      <c r="AK10" s="285"/>
      <c r="AL10" s="285"/>
      <c r="AM10" s="285"/>
      <c r="AN10" s="285"/>
      <c r="AO10" s="285"/>
      <c r="AP10" s="285"/>
      <c r="AQ10" s="285"/>
      <c r="AR10" s="285"/>
      <c r="AS10" s="285"/>
      <c r="AT10" s="285"/>
      <c r="AU10" s="285"/>
      <c r="AV10" s="285"/>
      <c r="AW10" s="285"/>
      <c r="AX10" s="285"/>
      <c r="AY10" s="285"/>
      <c r="AZ10" s="285"/>
      <c r="BA10" s="285"/>
      <c r="BB10" s="285"/>
      <c r="BC10" s="285"/>
      <c r="BD10" s="285"/>
      <c r="BE10" s="285"/>
      <c r="BF10" s="285"/>
      <c r="BG10" s="285"/>
      <c r="BH10" s="285"/>
      <c r="BI10" s="285"/>
      <c r="BJ10" s="285"/>
      <c r="BK10" s="285"/>
      <c r="BL10" s="285"/>
      <c r="BM10" s="285"/>
      <c r="BN10" s="285"/>
      <c r="BO10" s="285"/>
      <c r="BP10" s="285"/>
      <c r="BQ10" s="285"/>
      <c r="BR10" s="285"/>
      <c r="BS10" s="285"/>
      <c r="BT10" s="285"/>
      <c r="BU10" s="285"/>
      <c r="BV10" s="285"/>
    </row>
    <row r="11" spans="1:74" s="405" customFormat="1" ht="15" thickBot="1" x14ac:dyDescent="0.25">
      <c r="A11" s="286" t="s">
        <v>128</v>
      </c>
      <c r="B11" s="287">
        <v>7</v>
      </c>
      <c r="C11" s="287">
        <v>7</v>
      </c>
      <c r="D11" s="287">
        <v>7</v>
      </c>
      <c r="E11" s="287">
        <v>7</v>
      </c>
      <c r="F11" s="288">
        <v>7</v>
      </c>
      <c r="G11" s="289">
        <v>7</v>
      </c>
      <c r="H11" s="289">
        <v>7</v>
      </c>
      <c r="I11" s="289">
        <v>7</v>
      </c>
      <c r="J11" s="289">
        <v>7</v>
      </c>
      <c r="K11" s="288">
        <v>7</v>
      </c>
      <c r="L11" s="289">
        <v>7</v>
      </c>
      <c r="M11" s="289">
        <v>7</v>
      </c>
      <c r="N11" s="289">
        <v>7</v>
      </c>
      <c r="O11" s="289">
        <v>7</v>
      </c>
      <c r="P11" s="288">
        <v>7</v>
      </c>
      <c r="Q11" s="289">
        <v>7</v>
      </c>
      <c r="R11" s="289">
        <v>7</v>
      </c>
      <c r="S11" s="289">
        <v>7</v>
      </c>
      <c r="T11" s="289">
        <v>7</v>
      </c>
      <c r="U11" s="288">
        <v>7</v>
      </c>
      <c r="V11" s="289">
        <v>7</v>
      </c>
      <c r="W11" s="289">
        <v>7</v>
      </c>
      <c r="X11" s="289">
        <v>7</v>
      </c>
      <c r="Y11" s="289">
        <v>7</v>
      </c>
      <c r="Z11" s="290">
        <v>7</v>
      </c>
      <c r="AA11" s="282">
        <v>7</v>
      </c>
      <c r="AB11" s="282">
        <v>7</v>
      </c>
      <c r="AC11" s="282">
        <v>7</v>
      </c>
      <c r="AD11" s="282">
        <v>7</v>
      </c>
      <c r="AE11" s="291">
        <v>7</v>
      </c>
      <c r="AF11" s="282">
        <v>7</v>
      </c>
      <c r="AG11" s="291">
        <v>7</v>
      </c>
      <c r="AH11" s="291">
        <v>7</v>
      </c>
      <c r="AI11" s="291">
        <v>7</v>
      </c>
      <c r="AJ11" s="257"/>
      <c r="AK11" s="257"/>
      <c r="AL11" s="257"/>
      <c r="AM11" s="257"/>
      <c r="AN11" s="257"/>
      <c r="AO11" s="257"/>
      <c r="AP11" s="257"/>
      <c r="AQ11" s="257"/>
      <c r="AR11" s="257"/>
      <c r="AS11" s="257"/>
      <c r="AT11" s="257"/>
      <c r="AU11" s="257"/>
      <c r="AV11" s="257"/>
      <c r="AW11" s="257"/>
      <c r="AX11" s="257"/>
      <c r="AY11" s="257"/>
      <c r="AZ11" s="257"/>
      <c r="BA11" s="257"/>
      <c r="BB11" s="257"/>
      <c r="BC11" s="257"/>
      <c r="BD11" s="257"/>
      <c r="BE11" s="257"/>
      <c r="BF11" s="257"/>
      <c r="BG11" s="257"/>
      <c r="BH11" s="257"/>
      <c r="BI11" s="257"/>
      <c r="BJ11" s="257"/>
      <c r="BK11" s="257"/>
      <c r="BL11" s="257"/>
      <c r="BM11" s="257"/>
      <c r="BN11" s="257"/>
      <c r="BO11" s="257"/>
      <c r="BP11" s="257"/>
      <c r="BQ11" s="257"/>
      <c r="BR11" s="257"/>
      <c r="BS11" s="257"/>
      <c r="BT11" s="257"/>
      <c r="BU11" s="257"/>
      <c r="BV11" s="257"/>
    </row>
    <row r="12" spans="1:74" s="405" customFormat="1" ht="15" thickBot="1" x14ac:dyDescent="0.25">
      <c r="A12" s="286" t="s">
        <v>129</v>
      </c>
      <c r="B12" s="281">
        <v>2</v>
      </c>
      <c r="C12" s="281">
        <v>2</v>
      </c>
      <c r="D12" s="281">
        <v>2</v>
      </c>
      <c r="E12" s="281">
        <v>2</v>
      </c>
      <c r="F12" s="283">
        <v>2</v>
      </c>
      <c r="G12" s="281">
        <v>0.49000000000000005</v>
      </c>
      <c r="H12" s="281">
        <v>0.76000000000000012</v>
      </c>
      <c r="I12" s="281">
        <v>2.35</v>
      </c>
      <c r="J12" s="281">
        <v>3.5</v>
      </c>
      <c r="K12" s="283">
        <v>3.5</v>
      </c>
      <c r="L12" s="281">
        <v>1.0215000000000003</v>
      </c>
      <c r="M12" s="281">
        <v>1.5810000000000002</v>
      </c>
      <c r="N12" s="281">
        <v>4.9125000000000005</v>
      </c>
      <c r="O12" s="281">
        <v>7.32</v>
      </c>
      <c r="P12" s="283">
        <v>7.32</v>
      </c>
      <c r="Q12" s="287">
        <v>2.0332500000000002</v>
      </c>
      <c r="R12" s="287">
        <v>3.1425000000000001</v>
      </c>
      <c r="S12" s="287">
        <v>9.7957500000000017</v>
      </c>
      <c r="T12" s="287">
        <v>14.600999999999999</v>
      </c>
      <c r="U12" s="288">
        <v>14.600999999999999</v>
      </c>
      <c r="V12" s="287">
        <v>3.8539125000000007</v>
      </c>
      <c r="W12" s="287">
        <v>5.9522250000000003</v>
      </c>
      <c r="X12" s="287">
        <v>18.584137500000001</v>
      </c>
      <c r="Y12" s="287">
        <v>27.70485</v>
      </c>
      <c r="Z12" s="290">
        <v>27.70485</v>
      </c>
      <c r="AA12" s="292">
        <v>6.9370425000000031</v>
      </c>
      <c r="AB12" s="293">
        <v>10.714005</v>
      </c>
      <c r="AC12" s="293">
        <v>33.451447500000008</v>
      </c>
      <c r="AD12" s="294">
        <v>49.868729999999999</v>
      </c>
      <c r="AE12" s="291">
        <v>49.868729999999999</v>
      </c>
      <c r="AF12" s="281">
        <v>171.95952374999999</v>
      </c>
      <c r="AG12" s="291">
        <v>276.21478237500003</v>
      </c>
      <c r="AH12" s="291">
        <v>417.07501171875003</v>
      </c>
      <c r="AI12" s="291">
        <v>589.96126034999998</v>
      </c>
      <c r="AJ12" s="257"/>
      <c r="AK12" s="257"/>
      <c r="AL12" s="257"/>
      <c r="AM12" s="257"/>
      <c r="AN12" s="257"/>
      <c r="AO12" s="257"/>
      <c r="AP12" s="257"/>
      <c r="AQ12" s="257"/>
      <c r="AR12" s="257"/>
      <c r="AS12" s="257"/>
      <c r="AT12" s="257"/>
      <c r="AU12" s="257"/>
      <c r="AV12" s="257"/>
      <c r="AW12" s="257"/>
      <c r="AX12" s="257"/>
      <c r="AY12" s="257"/>
      <c r="AZ12" s="257"/>
      <c r="BA12" s="257"/>
      <c r="BB12" s="257"/>
      <c r="BC12" s="257"/>
      <c r="BD12" s="257"/>
      <c r="BE12" s="257"/>
      <c r="BF12" s="257"/>
      <c r="BG12" s="257"/>
      <c r="BH12" s="257"/>
      <c r="BI12" s="257"/>
      <c r="BJ12" s="257"/>
      <c r="BK12" s="257"/>
      <c r="BL12" s="257"/>
      <c r="BM12" s="257"/>
      <c r="BN12" s="257"/>
      <c r="BO12" s="257"/>
      <c r="BP12" s="257"/>
      <c r="BQ12" s="257"/>
      <c r="BR12" s="257"/>
      <c r="BS12" s="257"/>
      <c r="BT12" s="257"/>
      <c r="BU12" s="257"/>
      <c r="BV12" s="257"/>
    </row>
    <row r="13" spans="1:74" s="407" customFormat="1" ht="15" thickBot="1" x14ac:dyDescent="0.25">
      <c r="A13" s="295" t="s">
        <v>130</v>
      </c>
      <c r="B13" s="296">
        <f>B12/'Income Statement'!C8</f>
        <v>0.44444444444444442</v>
      </c>
      <c r="C13" s="296">
        <f>C12/'Income Statement'!D8</f>
        <v>0.2857142857142857</v>
      </c>
      <c r="D13" s="296">
        <f>D12/'Income Statement'!E8</f>
        <v>9.3023255813953487E-2</v>
      </c>
      <c r="E13" s="296">
        <f>E12/'Income Statement'!F8</f>
        <v>6.25E-2</v>
      </c>
      <c r="F13" s="297">
        <f>E13</f>
        <v>6.25E-2</v>
      </c>
      <c r="G13" s="296">
        <f>G12/'Income Statement'!H8</f>
        <v>0.05</v>
      </c>
      <c r="H13" s="296">
        <f>H12/'Income Statement'!I8</f>
        <v>0.05</v>
      </c>
      <c r="I13" s="296">
        <f>I12/'Income Statement'!J8</f>
        <v>0.05</v>
      </c>
      <c r="J13" s="296">
        <f>J12/'Income Statement'!K8</f>
        <v>0.05</v>
      </c>
      <c r="K13" s="297">
        <f>J13</f>
        <v>0.05</v>
      </c>
      <c r="L13" s="296">
        <f>L12/'Income Statement'!M8</f>
        <v>5.000000000000001E-2</v>
      </c>
      <c r="M13" s="296">
        <f>M12/'Income Statement'!N8</f>
        <v>0.05</v>
      </c>
      <c r="N13" s="296">
        <f>N12/'Income Statement'!O8</f>
        <v>0.05</v>
      </c>
      <c r="O13" s="296">
        <f>O12/'Income Statement'!P8</f>
        <v>0.05</v>
      </c>
      <c r="P13" s="297">
        <f>O13</f>
        <v>0.05</v>
      </c>
      <c r="Q13" s="296">
        <f>Q12/'Income Statement'!R8</f>
        <v>4.9999999999999996E-2</v>
      </c>
      <c r="R13" s="296">
        <f>R12/'Income Statement'!S8</f>
        <v>0.05</v>
      </c>
      <c r="S13" s="296">
        <f>S12/'Income Statement'!T8</f>
        <v>0.05</v>
      </c>
      <c r="T13" s="296">
        <f>T12/'Income Statement'!U8</f>
        <v>0.05</v>
      </c>
      <c r="U13" s="297">
        <f>T13</f>
        <v>0.05</v>
      </c>
      <c r="V13" s="298">
        <f>V12/'Income Statement'!W8</f>
        <v>0.05</v>
      </c>
      <c r="W13" s="299">
        <f>W12/'Income Statement'!X8</f>
        <v>0.05</v>
      </c>
      <c r="X13" s="299">
        <f>X12/'Income Statement'!Y8</f>
        <v>0.05</v>
      </c>
      <c r="Y13" s="300">
        <f>Y12/'Income Statement'!Z8</f>
        <v>0.05</v>
      </c>
      <c r="Z13" s="297">
        <f>Y13</f>
        <v>0.05</v>
      </c>
      <c r="AA13" s="296">
        <f>AA12/'Income Statement'!AB8</f>
        <v>0.05</v>
      </c>
      <c r="AB13" s="296">
        <f>AB12/'Income Statement'!AC8</f>
        <v>0.05</v>
      </c>
      <c r="AC13" s="296">
        <f>AC12/'Income Statement'!AD8</f>
        <v>0.05</v>
      </c>
      <c r="AD13" s="296">
        <f>AD12/'Income Statement'!AE8</f>
        <v>0.05</v>
      </c>
      <c r="AE13" s="297">
        <f>AD13</f>
        <v>0.05</v>
      </c>
      <c r="AF13" s="301">
        <f>AF12/'Income Statement'!AG8</f>
        <v>4.9999999999999996E-2</v>
      </c>
      <c r="AG13" s="301">
        <f>AG12/'Income Statement'!AH8</f>
        <v>0.05</v>
      </c>
      <c r="AH13" s="301">
        <f>AH12/'Income Statement'!AI8</f>
        <v>0.05</v>
      </c>
      <c r="AI13" s="301">
        <f>AI12/'Income Statement'!AJ8</f>
        <v>0.05</v>
      </c>
      <c r="AJ13" s="302"/>
      <c r="AK13" s="302"/>
      <c r="AL13" s="302"/>
      <c r="AM13" s="302"/>
      <c r="AN13" s="302"/>
      <c r="AO13" s="302"/>
      <c r="AP13" s="302"/>
      <c r="AQ13" s="302"/>
      <c r="AR13" s="302"/>
      <c r="AS13" s="302"/>
      <c r="AT13" s="302"/>
      <c r="AU13" s="302"/>
      <c r="AV13" s="302"/>
      <c r="AW13" s="302"/>
      <c r="AX13" s="302"/>
      <c r="AY13" s="302"/>
      <c r="AZ13" s="302"/>
      <c r="BA13" s="302"/>
      <c r="BB13" s="302"/>
      <c r="BC13" s="302"/>
      <c r="BD13" s="302"/>
      <c r="BE13" s="302"/>
      <c r="BF13" s="302"/>
      <c r="BG13" s="302"/>
      <c r="BH13" s="302"/>
      <c r="BI13" s="302"/>
      <c r="BJ13" s="302"/>
      <c r="BK13" s="302"/>
      <c r="BL13" s="302"/>
      <c r="BM13" s="302"/>
      <c r="BN13" s="302"/>
      <c r="BO13" s="302"/>
      <c r="BP13" s="302"/>
      <c r="BQ13" s="302"/>
      <c r="BR13" s="302"/>
      <c r="BS13" s="302"/>
      <c r="BT13" s="302"/>
      <c r="BU13" s="302"/>
      <c r="BV13" s="302"/>
    </row>
    <row r="14" spans="1:74" s="408" customFormat="1" ht="15" thickBot="1" x14ac:dyDescent="0.25">
      <c r="A14" s="303" t="s">
        <v>131</v>
      </c>
      <c r="B14" s="304">
        <v>2</v>
      </c>
      <c r="C14" s="304">
        <v>2</v>
      </c>
      <c r="D14" s="304">
        <v>2</v>
      </c>
      <c r="E14" s="304">
        <v>2</v>
      </c>
      <c r="F14" s="305">
        <v>2</v>
      </c>
      <c r="G14" s="304">
        <v>1.0780000000000001</v>
      </c>
      <c r="H14" s="304">
        <v>1.6720000000000002</v>
      </c>
      <c r="I14" s="304">
        <v>5.17</v>
      </c>
      <c r="J14" s="304">
        <v>7.7</v>
      </c>
      <c r="K14" s="305">
        <v>7.7</v>
      </c>
      <c r="L14" s="304">
        <v>2.2473000000000005</v>
      </c>
      <c r="M14" s="304">
        <v>3.4782000000000002</v>
      </c>
      <c r="N14" s="304">
        <v>10.807499999999999</v>
      </c>
      <c r="O14" s="304">
        <v>16.103999999999999</v>
      </c>
      <c r="P14" s="305">
        <v>16.103999999999999</v>
      </c>
      <c r="Q14" s="304">
        <v>4.4731500000000004</v>
      </c>
      <c r="R14" s="304">
        <v>6.9135</v>
      </c>
      <c r="S14" s="304">
        <v>21.550650000000001</v>
      </c>
      <c r="T14" s="304">
        <v>32.122199999999999</v>
      </c>
      <c r="U14" s="305">
        <v>32.122199999999999</v>
      </c>
      <c r="V14" s="304">
        <v>8.4786075000000007</v>
      </c>
      <c r="W14" s="304">
        <v>13.094894999999999</v>
      </c>
      <c r="X14" s="304">
        <v>40.885102500000002</v>
      </c>
      <c r="Y14" s="304">
        <v>60.950669999999995</v>
      </c>
      <c r="Z14" s="305">
        <v>60.950669999999995</v>
      </c>
      <c r="AA14" s="306">
        <f>AA15*'Income Statement'!AB8</f>
        <v>15.261493500000006</v>
      </c>
      <c r="AB14" s="306">
        <f>AB15*'Income Statement'!AC8</f>
        <v>23.570810999999999</v>
      </c>
      <c r="AC14" s="306">
        <f>AC15*'Income Statement'!AD8</f>
        <v>73.593184500000021</v>
      </c>
      <c r="AD14" s="306">
        <f>AD15*'Income Statement'!AE8</f>
        <v>109.71120599999999</v>
      </c>
      <c r="AE14" s="307">
        <v>109.71120599999999</v>
      </c>
      <c r="AF14" s="281">
        <f>AF15*'Income Statement'!AG8</f>
        <v>378.31095225000001</v>
      </c>
      <c r="AG14" s="291">
        <f>AG15*'Income Statement'!AH8</f>
        <v>607.67252122499997</v>
      </c>
      <c r="AH14" s="291">
        <f>AH15*'Income Statement'!AI8</f>
        <v>917.56502578125003</v>
      </c>
      <c r="AI14" s="291">
        <f>AI15*'Income Statement'!AJ8</f>
        <v>1297.9147727699999</v>
      </c>
      <c r="AJ14" s="308"/>
      <c r="AK14" s="308"/>
      <c r="AL14" s="308"/>
      <c r="AM14" s="308"/>
      <c r="AN14" s="308"/>
      <c r="AO14" s="308"/>
      <c r="AP14" s="308"/>
      <c r="AQ14" s="308"/>
      <c r="AR14" s="308"/>
      <c r="AS14" s="308"/>
      <c r="AT14" s="308"/>
      <c r="AU14" s="308"/>
      <c r="AV14" s="308"/>
      <c r="AW14" s="308"/>
      <c r="AX14" s="308"/>
      <c r="AY14" s="308"/>
      <c r="AZ14" s="308"/>
      <c r="BA14" s="308"/>
      <c r="BB14" s="308"/>
      <c r="BC14" s="308"/>
      <c r="BD14" s="308"/>
      <c r="BE14" s="308"/>
      <c r="BF14" s="308"/>
      <c r="BG14" s="308"/>
      <c r="BH14" s="308"/>
      <c r="BI14" s="308"/>
      <c r="BJ14" s="308"/>
      <c r="BK14" s="308"/>
      <c r="BL14" s="308"/>
      <c r="BM14" s="308"/>
      <c r="BN14" s="308"/>
      <c r="BO14" s="308"/>
      <c r="BP14" s="308"/>
      <c r="BQ14" s="308"/>
      <c r="BR14" s="308"/>
      <c r="BS14" s="308"/>
      <c r="BT14" s="308"/>
      <c r="BU14" s="308"/>
      <c r="BV14" s="308"/>
    </row>
    <row r="15" spans="1:74" s="407" customFormat="1" ht="15" thickBot="1" x14ac:dyDescent="0.25">
      <c r="A15" s="295" t="s">
        <v>132</v>
      </c>
      <c r="B15" s="296">
        <f>B14/'Income Statement'!C8</f>
        <v>0.44444444444444442</v>
      </c>
      <c r="C15" s="296">
        <f>C14/'Income Statement'!D8</f>
        <v>0.2857142857142857</v>
      </c>
      <c r="D15" s="296">
        <f>D14/'Income Statement'!E8</f>
        <v>9.3023255813953487E-2</v>
      </c>
      <c r="E15" s="296">
        <f>E14/'Income Statement'!F8</f>
        <v>6.25E-2</v>
      </c>
      <c r="F15" s="297">
        <f>E15</f>
        <v>6.25E-2</v>
      </c>
      <c r="G15" s="296">
        <f>G14/'Income Statement'!H8</f>
        <v>0.11</v>
      </c>
      <c r="H15" s="296">
        <f>H14/'Income Statement'!I8</f>
        <v>0.11</v>
      </c>
      <c r="I15" s="296">
        <f>I14/'Income Statement'!J8</f>
        <v>0.11</v>
      </c>
      <c r="J15" s="296">
        <f>J14/'Income Statement'!K8</f>
        <v>0.11</v>
      </c>
      <c r="K15" s="297">
        <f>J15</f>
        <v>0.11</v>
      </c>
      <c r="L15" s="296">
        <f>L14/'Income Statement'!M8</f>
        <v>0.11000000000000001</v>
      </c>
      <c r="M15" s="296">
        <f>M14/'Income Statement'!N8</f>
        <v>0.11</v>
      </c>
      <c r="N15" s="296">
        <f>N14/'Income Statement'!O8</f>
        <v>0.10999999999999999</v>
      </c>
      <c r="O15" s="296">
        <f>O14/'Income Statement'!P8</f>
        <v>0.10999999999999999</v>
      </c>
      <c r="P15" s="297">
        <f>O15</f>
        <v>0.10999999999999999</v>
      </c>
      <c r="Q15" s="296">
        <f>Q14/'Income Statement'!R8</f>
        <v>0.10999999999999999</v>
      </c>
      <c r="R15" s="296">
        <f>R14/'Income Statement'!S8</f>
        <v>0.11</v>
      </c>
      <c r="S15" s="296">
        <f>S14/'Income Statement'!T8</f>
        <v>0.10999999999999999</v>
      </c>
      <c r="T15" s="296">
        <f>T14/'Income Statement'!U8</f>
        <v>0.11</v>
      </c>
      <c r="U15" s="297">
        <f>T15</f>
        <v>0.11</v>
      </c>
      <c r="V15" s="296">
        <f>V14/'Income Statement'!W8</f>
        <v>0.10999999999999999</v>
      </c>
      <c r="W15" s="296">
        <f>W14/'Income Statement'!X8</f>
        <v>0.11</v>
      </c>
      <c r="X15" s="296">
        <f>X14/'Income Statement'!Y8</f>
        <v>0.11</v>
      </c>
      <c r="Y15" s="296">
        <f>Y14/'Income Statement'!Z8</f>
        <v>0.11</v>
      </c>
      <c r="Z15" s="297">
        <f>Y15</f>
        <v>0.11</v>
      </c>
      <c r="AA15" s="309">
        <v>0.11</v>
      </c>
      <c r="AB15" s="310">
        <v>0.11</v>
      </c>
      <c r="AC15" s="310">
        <v>0.11</v>
      </c>
      <c r="AD15" s="311">
        <v>0.11</v>
      </c>
      <c r="AE15" s="297">
        <f>AD15</f>
        <v>0.11</v>
      </c>
      <c r="AF15" s="301">
        <v>0.11</v>
      </c>
      <c r="AG15" s="301">
        <v>0.11</v>
      </c>
      <c r="AH15" s="301">
        <v>0.11</v>
      </c>
      <c r="AI15" s="301">
        <v>0.11</v>
      </c>
      <c r="AJ15" s="302"/>
      <c r="AK15" s="302"/>
      <c r="AL15" s="302"/>
      <c r="AM15" s="302"/>
      <c r="AN15" s="302"/>
      <c r="AO15" s="302"/>
      <c r="AP15" s="302"/>
      <c r="AQ15" s="302"/>
      <c r="AR15" s="302"/>
      <c r="AS15" s="302"/>
      <c r="AT15" s="302"/>
      <c r="AU15" s="302"/>
      <c r="AV15" s="302"/>
      <c r="AW15" s="302"/>
      <c r="AX15" s="302"/>
      <c r="AY15" s="302"/>
      <c r="AZ15" s="302"/>
      <c r="BA15" s="302"/>
      <c r="BB15" s="302"/>
      <c r="BC15" s="302"/>
      <c r="BD15" s="302"/>
      <c r="BE15" s="302"/>
      <c r="BF15" s="302"/>
      <c r="BG15" s="302"/>
      <c r="BH15" s="302"/>
      <c r="BI15" s="302"/>
      <c r="BJ15" s="302"/>
      <c r="BK15" s="302"/>
      <c r="BL15" s="302"/>
      <c r="BM15" s="302"/>
      <c r="BN15" s="302"/>
      <c r="BO15" s="302"/>
      <c r="BP15" s="302"/>
      <c r="BQ15" s="302"/>
      <c r="BR15" s="302"/>
      <c r="BS15" s="302"/>
      <c r="BT15" s="302"/>
      <c r="BU15" s="302"/>
      <c r="BV15" s="302"/>
    </row>
    <row r="16" spans="1:74" s="409" customFormat="1" ht="15" thickBot="1" x14ac:dyDescent="0.25">
      <c r="A16" s="312" t="s">
        <v>133</v>
      </c>
      <c r="B16" s="313">
        <f t="shared" ref="B16:AH16" si="0">B14+B12+B11+B10</f>
        <v>24.207999999999998</v>
      </c>
      <c r="C16" s="313">
        <f t="shared" si="0"/>
        <v>22.5535</v>
      </c>
      <c r="D16" s="313">
        <f t="shared" si="0"/>
        <v>24.737000000000002</v>
      </c>
      <c r="E16" s="313">
        <f t="shared" si="0"/>
        <v>30.868499999999997</v>
      </c>
      <c r="F16" s="314">
        <f t="shared" si="0"/>
        <v>30.868499999999997</v>
      </c>
      <c r="G16" s="313">
        <f t="shared" si="0"/>
        <v>23.298200000000001</v>
      </c>
      <c r="H16" s="313">
        <f t="shared" si="0"/>
        <v>25.741</v>
      </c>
      <c r="I16" s="313">
        <f t="shared" si="0"/>
        <v>32.283000000000001</v>
      </c>
      <c r="J16" s="313">
        <f t="shared" si="0"/>
        <v>40.952999999999989</v>
      </c>
      <c r="K16" s="314">
        <f t="shared" si="0"/>
        <v>40.952999999999989</v>
      </c>
      <c r="L16" s="313">
        <f t="shared" si="0"/>
        <v>43.005669999999995</v>
      </c>
      <c r="M16" s="313">
        <f t="shared" si="0"/>
        <v>48.436549999999997</v>
      </c>
      <c r="N16" s="313">
        <f t="shared" si="0"/>
        <v>64.792199999999994</v>
      </c>
      <c r="O16" s="313">
        <f t="shared" si="0"/>
        <v>87.286299999999983</v>
      </c>
      <c r="P16" s="314">
        <f t="shared" si="0"/>
        <v>87.286299999999983</v>
      </c>
      <c r="Q16" s="315">
        <f t="shared" si="0"/>
        <v>91.889959999999988</v>
      </c>
      <c r="R16" s="316">
        <f t="shared" si="0"/>
        <v>104.19140999999999</v>
      </c>
      <c r="S16" s="316">
        <f t="shared" si="0"/>
        <v>142.97257000000002</v>
      </c>
      <c r="T16" s="317">
        <f t="shared" si="0"/>
        <v>197.3672</v>
      </c>
      <c r="U16" s="314">
        <f t="shared" si="0"/>
        <v>197.3672</v>
      </c>
      <c r="V16" s="313">
        <f t="shared" si="0"/>
        <v>208.19077125000001</v>
      </c>
      <c r="W16" s="313">
        <f t="shared" si="0"/>
        <v>235.74432625000003</v>
      </c>
      <c r="X16" s="313">
        <f t="shared" si="0"/>
        <v>323.93526500000002</v>
      </c>
      <c r="Y16" s="313">
        <f t="shared" si="0"/>
        <v>449.23854749999998</v>
      </c>
      <c r="Z16" s="318">
        <f t="shared" si="0"/>
        <v>449.23854749999998</v>
      </c>
      <c r="AA16" s="319">
        <f t="shared" si="0"/>
        <v>471.33063040000002</v>
      </c>
      <c r="AB16" s="319">
        <f t="shared" si="0"/>
        <v>526.58115229999999</v>
      </c>
      <c r="AC16" s="319">
        <f t="shared" si="0"/>
        <v>704.16668159999995</v>
      </c>
      <c r="AD16" s="319">
        <f t="shared" si="0"/>
        <v>958.07645349999984</v>
      </c>
      <c r="AE16" s="320">
        <f t="shared" si="0"/>
        <v>958.07645349999984</v>
      </c>
      <c r="AF16" s="321">
        <f t="shared" si="0"/>
        <v>1993.6650722750001</v>
      </c>
      <c r="AG16" s="320">
        <f t="shared" si="0"/>
        <v>3793.6470607650003</v>
      </c>
      <c r="AH16" s="320">
        <f t="shared" si="0"/>
        <v>6792.1467801681256</v>
      </c>
      <c r="AI16" s="320">
        <f>AI14+AI12+AI11+AI10</f>
        <v>11429.581008834875</v>
      </c>
      <c r="AJ16" s="322"/>
      <c r="AK16" s="322"/>
      <c r="AL16" s="322"/>
      <c r="AM16" s="322"/>
      <c r="AN16" s="322"/>
      <c r="AO16" s="322"/>
      <c r="AP16" s="322"/>
      <c r="AQ16" s="322"/>
      <c r="AR16" s="322"/>
      <c r="AS16" s="322"/>
      <c r="AT16" s="322"/>
      <c r="AU16" s="322"/>
      <c r="AV16" s="322"/>
      <c r="AW16" s="322"/>
      <c r="AX16" s="322"/>
      <c r="AY16" s="322"/>
      <c r="AZ16" s="322"/>
      <c r="BA16" s="322"/>
      <c r="BB16" s="322"/>
      <c r="BC16" s="322"/>
      <c r="BD16" s="322"/>
      <c r="BE16" s="322"/>
      <c r="BF16" s="322"/>
      <c r="BG16" s="322"/>
      <c r="BH16" s="322"/>
      <c r="BI16" s="322"/>
      <c r="BJ16" s="322"/>
      <c r="BK16" s="322"/>
      <c r="BL16" s="322"/>
      <c r="BM16" s="322"/>
      <c r="BN16" s="322"/>
      <c r="BO16" s="322"/>
      <c r="BP16" s="322"/>
      <c r="BQ16" s="322"/>
      <c r="BR16" s="322"/>
      <c r="BS16" s="322"/>
      <c r="BT16" s="322"/>
      <c r="BU16" s="322"/>
      <c r="BV16" s="322"/>
    </row>
    <row r="17" spans="1:74" s="405" customFormat="1" ht="15" thickBot="1" x14ac:dyDescent="0.25">
      <c r="A17" s="275" t="s">
        <v>134</v>
      </c>
      <c r="B17" s="276"/>
      <c r="C17" s="276"/>
      <c r="D17" s="276"/>
      <c r="E17" s="277"/>
      <c r="F17" s="278"/>
      <c r="G17" s="279"/>
      <c r="H17" s="279"/>
      <c r="I17" s="279"/>
      <c r="J17" s="279"/>
      <c r="K17" s="278"/>
      <c r="L17" s="279"/>
      <c r="M17" s="279"/>
      <c r="N17" s="279"/>
      <c r="O17" s="279"/>
      <c r="P17" s="278"/>
      <c r="Q17" s="279"/>
      <c r="R17" s="279"/>
      <c r="S17" s="279"/>
      <c r="T17" s="279"/>
      <c r="U17" s="278"/>
      <c r="V17" s="279"/>
      <c r="W17" s="279"/>
      <c r="X17" s="279"/>
      <c r="Y17" s="279"/>
      <c r="Z17" s="323"/>
      <c r="AA17" s="324"/>
      <c r="AB17" s="324"/>
      <c r="AC17" s="324"/>
      <c r="AD17" s="324"/>
      <c r="AE17" s="291"/>
      <c r="AF17" s="324"/>
      <c r="AG17" s="291"/>
      <c r="AH17" s="291"/>
      <c r="AI17" s="291"/>
      <c r="AJ17" s="257"/>
      <c r="AK17" s="257"/>
      <c r="AL17" s="257"/>
      <c r="AM17" s="257"/>
      <c r="AN17" s="257"/>
      <c r="AO17" s="257"/>
      <c r="AP17" s="257"/>
      <c r="AQ17" s="257"/>
      <c r="AR17" s="257"/>
      <c r="AS17" s="257"/>
      <c r="AT17" s="257"/>
      <c r="AU17" s="257"/>
      <c r="AV17" s="257"/>
      <c r="AW17" s="257"/>
      <c r="AX17" s="257"/>
      <c r="AY17" s="257"/>
      <c r="AZ17" s="257"/>
      <c r="BA17" s="257"/>
      <c r="BB17" s="257"/>
      <c r="BC17" s="257"/>
      <c r="BD17" s="257"/>
      <c r="BE17" s="257"/>
      <c r="BF17" s="257"/>
      <c r="BG17" s="257"/>
      <c r="BH17" s="257"/>
      <c r="BI17" s="257"/>
      <c r="BJ17" s="257"/>
      <c r="BK17" s="257"/>
      <c r="BL17" s="257"/>
      <c r="BM17" s="257"/>
      <c r="BN17" s="257"/>
      <c r="BO17" s="257"/>
      <c r="BP17" s="257"/>
      <c r="BQ17" s="257"/>
      <c r="BR17" s="257"/>
      <c r="BS17" s="257"/>
      <c r="BT17" s="257"/>
      <c r="BU17" s="257"/>
      <c r="BV17" s="257"/>
    </row>
    <row r="18" spans="1:74" s="405" customFormat="1" ht="15" thickBot="1" x14ac:dyDescent="0.25">
      <c r="A18" s="325" t="s">
        <v>135</v>
      </c>
      <c r="B18" s="281">
        <f>B21-B20</f>
        <v>0.22500000000000001</v>
      </c>
      <c r="C18" s="281">
        <f>B18-C20+C21</f>
        <v>0.57500000000000007</v>
      </c>
      <c r="D18" s="281">
        <f>C18-D20+D21</f>
        <v>1.65</v>
      </c>
      <c r="E18" s="281">
        <f>D18-E20+E21</f>
        <v>3.25</v>
      </c>
      <c r="F18" s="278">
        <f>E18</f>
        <v>3.25</v>
      </c>
      <c r="G18" s="281">
        <f>E18-G20+G21</f>
        <v>3.7399999999999998</v>
      </c>
      <c r="H18" s="281">
        <f>G18-H20+H21</f>
        <v>4.5</v>
      </c>
      <c r="I18" s="281">
        <f>H18-I20+I21</f>
        <v>6.85</v>
      </c>
      <c r="J18" s="281">
        <f>I18-J20+J21</f>
        <v>10.35</v>
      </c>
      <c r="K18" s="278">
        <f>J18</f>
        <v>10.35</v>
      </c>
      <c r="L18" s="281">
        <f>J18-L20+L21</f>
        <v>11.371500000000001</v>
      </c>
      <c r="M18" s="281">
        <f>L18-M20+M21</f>
        <v>12.952500000000002</v>
      </c>
      <c r="N18" s="281">
        <f>M18-N20+N21</f>
        <v>17.865000000000002</v>
      </c>
      <c r="O18" s="281">
        <f>N18-O20+O21</f>
        <v>25.185000000000002</v>
      </c>
      <c r="P18" s="278">
        <f>O18</f>
        <v>25.185000000000002</v>
      </c>
      <c r="Q18" s="281">
        <f>O18-Q20+Q21</f>
        <v>27.218250000000005</v>
      </c>
      <c r="R18" s="281">
        <f>Q18-R20+R21</f>
        <v>30.360750000000007</v>
      </c>
      <c r="S18" s="281">
        <f>R18-S20+S21</f>
        <v>40.156500000000008</v>
      </c>
      <c r="T18" s="281">
        <f>S18-T20+T21</f>
        <v>54.757500000000007</v>
      </c>
      <c r="U18" s="278">
        <f>T18</f>
        <v>54.757500000000007</v>
      </c>
      <c r="V18" s="281">
        <f>T18-V20+V21</f>
        <v>58.611412500000007</v>
      </c>
      <c r="W18" s="281">
        <f>V18-W20+W21</f>
        <v>64.563637500000013</v>
      </c>
      <c r="X18" s="281">
        <f>W18-X20+X21</f>
        <v>83.147775000000024</v>
      </c>
      <c r="Y18" s="281">
        <f>X18-Y20+Y21</f>
        <v>110.85262500000002</v>
      </c>
      <c r="Z18" s="278">
        <f>Y18</f>
        <v>110.85262500000002</v>
      </c>
      <c r="AA18" s="281">
        <f>Y18-AA20+AA21</f>
        <v>117.78966750000002</v>
      </c>
      <c r="AB18" s="281">
        <f>AA18-AB20+AB21</f>
        <v>128.50367250000002</v>
      </c>
      <c r="AC18" s="281">
        <f>AB18-AC20+AC21</f>
        <v>161.95512000000002</v>
      </c>
      <c r="AD18" s="281">
        <f>AC18-AD20+AD21</f>
        <v>211.82385000000002</v>
      </c>
      <c r="AE18" s="291">
        <f>AD18</f>
        <v>211.82385000000002</v>
      </c>
      <c r="AF18" s="281">
        <f>AD18-AF20+AF21</f>
        <v>383.78337375000001</v>
      </c>
      <c r="AG18" s="291">
        <f>AF18-AG20+AG21</f>
        <v>659.99815612500004</v>
      </c>
      <c r="AH18" s="291">
        <f>AG18-AH20+AH21</f>
        <v>1077.0731678437501</v>
      </c>
      <c r="AI18" s="284">
        <f>AH18-AI20+AI21</f>
        <v>1667.03442819375</v>
      </c>
      <c r="AJ18" s="257"/>
      <c r="AK18" s="257"/>
      <c r="AL18" s="257"/>
      <c r="AM18" s="257"/>
      <c r="AN18" s="257"/>
      <c r="AO18" s="257"/>
      <c r="AP18" s="257"/>
      <c r="AQ18" s="257"/>
      <c r="AR18" s="257"/>
      <c r="AS18" s="257"/>
      <c r="AT18" s="257"/>
      <c r="AU18" s="257"/>
      <c r="AV18" s="257"/>
      <c r="AW18" s="257"/>
      <c r="AX18" s="257"/>
      <c r="AY18" s="257"/>
      <c r="AZ18" s="257"/>
      <c r="BA18" s="257"/>
      <c r="BB18" s="257"/>
      <c r="BC18" s="257"/>
      <c r="BD18" s="257"/>
      <c r="BE18" s="257"/>
      <c r="BF18" s="257"/>
      <c r="BG18" s="257"/>
      <c r="BH18" s="257"/>
      <c r="BI18" s="257"/>
      <c r="BJ18" s="257"/>
      <c r="BK18" s="257"/>
      <c r="BL18" s="257"/>
      <c r="BM18" s="257"/>
      <c r="BN18" s="257"/>
      <c r="BO18" s="257"/>
      <c r="BP18" s="257"/>
      <c r="BQ18" s="257"/>
      <c r="BR18" s="257"/>
      <c r="BS18" s="257"/>
      <c r="BT18" s="257"/>
      <c r="BU18" s="257"/>
      <c r="BV18" s="257"/>
    </row>
    <row r="19" spans="1:74" s="405" customFormat="1" ht="15" thickBot="1" x14ac:dyDescent="0.25">
      <c r="A19" s="326" t="s">
        <v>136</v>
      </c>
      <c r="B19" s="327"/>
      <c r="C19" s="327"/>
      <c r="D19" s="327"/>
      <c r="E19" s="328"/>
      <c r="F19" s="278"/>
      <c r="G19" s="329"/>
      <c r="H19" s="329"/>
      <c r="I19" s="329"/>
      <c r="J19" s="329"/>
      <c r="K19" s="278"/>
      <c r="L19" s="329"/>
      <c r="M19" s="329"/>
      <c r="N19" s="329"/>
      <c r="O19" s="329"/>
      <c r="P19" s="278"/>
      <c r="Q19" s="329"/>
      <c r="R19" s="329"/>
      <c r="S19" s="329"/>
      <c r="T19" s="329"/>
      <c r="U19" s="278"/>
      <c r="V19" s="329"/>
      <c r="W19" s="329"/>
      <c r="X19" s="329"/>
      <c r="Y19" s="329"/>
      <c r="Z19" s="323"/>
      <c r="AA19" s="282"/>
      <c r="AB19" s="282"/>
      <c r="AC19" s="282"/>
      <c r="AD19" s="282"/>
      <c r="AE19" s="291"/>
      <c r="AF19" s="282"/>
      <c r="AG19" s="291"/>
      <c r="AH19" s="291"/>
      <c r="AI19" s="291"/>
      <c r="AJ19" s="257"/>
      <c r="AK19" s="257"/>
      <c r="AL19" s="257"/>
      <c r="AM19" s="257"/>
      <c r="AN19" s="257"/>
      <c r="AO19" s="257"/>
      <c r="AP19" s="257"/>
      <c r="AQ19" s="257"/>
      <c r="AR19" s="257"/>
      <c r="AS19" s="257"/>
      <c r="AT19" s="257"/>
      <c r="AU19" s="257"/>
      <c r="AV19" s="257"/>
      <c r="AW19" s="257"/>
      <c r="AX19" s="257"/>
      <c r="AY19" s="257"/>
      <c r="AZ19" s="257"/>
      <c r="BA19" s="257"/>
      <c r="BB19" s="257"/>
      <c r="BC19" s="257"/>
      <c r="BD19" s="257"/>
      <c r="BE19" s="257"/>
      <c r="BF19" s="257"/>
      <c r="BG19" s="257"/>
      <c r="BH19" s="257"/>
      <c r="BI19" s="257"/>
      <c r="BJ19" s="257"/>
      <c r="BK19" s="257"/>
      <c r="BL19" s="257"/>
      <c r="BM19" s="257"/>
      <c r="BN19" s="257"/>
      <c r="BO19" s="257"/>
      <c r="BP19" s="257"/>
      <c r="BQ19" s="257"/>
      <c r="BR19" s="257"/>
      <c r="BS19" s="257"/>
      <c r="BT19" s="257"/>
      <c r="BU19" s="257"/>
      <c r="BV19" s="257"/>
    </row>
    <row r="20" spans="1:74" s="405" customFormat="1" ht="15" thickBot="1" x14ac:dyDescent="0.25">
      <c r="A20" s="330" t="s">
        <v>137</v>
      </c>
      <c r="B20" s="331">
        <f>'Income Statement'!C23</f>
        <v>0.22500000000000001</v>
      </c>
      <c r="C20" s="331">
        <f>'Income Statement'!D23</f>
        <v>0.35000000000000003</v>
      </c>
      <c r="D20" s="331">
        <f>'Income Statement'!E23</f>
        <v>1.075</v>
      </c>
      <c r="E20" s="332">
        <f>'Income Statement'!F23</f>
        <v>1.6</v>
      </c>
      <c r="F20" s="333">
        <f>'Income Statement'!G23</f>
        <v>3.25</v>
      </c>
      <c r="G20" s="334">
        <f>'Income Statement'!H23</f>
        <v>0.49000000000000005</v>
      </c>
      <c r="H20" s="334">
        <f>'Income Statement'!I23</f>
        <v>0.76000000000000012</v>
      </c>
      <c r="I20" s="334">
        <f>'Income Statement'!J23</f>
        <v>2.35</v>
      </c>
      <c r="J20" s="334">
        <f>'Income Statement'!K23</f>
        <v>3.5</v>
      </c>
      <c r="K20" s="333">
        <f>'Income Statement'!L23</f>
        <v>7.1000000000000005</v>
      </c>
      <c r="L20" s="334">
        <f>'Income Statement'!M23</f>
        <v>1.0215000000000003</v>
      </c>
      <c r="M20" s="334">
        <f>'Income Statement'!N23</f>
        <v>1.5810000000000002</v>
      </c>
      <c r="N20" s="334">
        <f>'Income Statement'!O23</f>
        <v>4.9125000000000005</v>
      </c>
      <c r="O20" s="334">
        <f>'Income Statement'!P23</f>
        <v>7.32</v>
      </c>
      <c r="P20" s="333">
        <f>'Income Statement'!Q23</f>
        <v>14.835000000000001</v>
      </c>
      <c r="Q20" s="334">
        <f>'Income Statement'!R23</f>
        <v>2.0332500000000002</v>
      </c>
      <c r="R20" s="334">
        <f>'Income Statement'!S23</f>
        <v>3.1425000000000001</v>
      </c>
      <c r="S20" s="334">
        <f>'Income Statement'!T23</f>
        <v>9.7957500000000017</v>
      </c>
      <c r="T20" s="334">
        <f>'Income Statement'!U23</f>
        <v>14.600999999999999</v>
      </c>
      <c r="U20" s="333">
        <f>'Income Statement'!V23</f>
        <v>29.572500000000002</v>
      </c>
      <c r="V20" s="334">
        <f>'Income Statement'!W23</f>
        <v>3.8539125000000007</v>
      </c>
      <c r="W20" s="334">
        <f>'Income Statement'!X23</f>
        <v>5.9522250000000003</v>
      </c>
      <c r="X20" s="334">
        <f>'Income Statement'!Y23</f>
        <v>18.584137500000001</v>
      </c>
      <c r="Y20" s="334">
        <f>'Income Statement'!Z23</f>
        <v>27.70485</v>
      </c>
      <c r="Z20" s="335">
        <f>'Income Statement'!AA23</f>
        <v>56.095125000000003</v>
      </c>
      <c r="AA20" s="336">
        <f>'Income Statement'!AB23</f>
        <v>6.9370425000000031</v>
      </c>
      <c r="AB20" s="337">
        <f>'Income Statement'!AC23</f>
        <v>10.714005</v>
      </c>
      <c r="AC20" s="337">
        <f>'Income Statement'!AD23</f>
        <v>33.451447500000008</v>
      </c>
      <c r="AD20" s="338">
        <f>'Income Statement'!AE23</f>
        <v>49.868729999999999</v>
      </c>
      <c r="AE20" s="335">
        <f>'Income Statement'!AF23</f>
        <v>100.971225</v>
      </c>
      <c r="AF20" s="334">
        <f>'Income Statement'!AG23</f>
        <v>171.95952375000002</v>
      </c>
      <c r="AG20" s="335">
        <f>'Income Statement'!AH23</f>
        <v>276.21478237500003</v>
      </c>
      <c r="AH20" s="335">
        <f>'Income Statement'!AI23</f>
        <v>417.07501171875003</v>
      </c>
      <c r="AI20" s="339">
        <f>'Income Statement'!AJ23</f>
        <v>589.96126034999998</v>
      </c>
      <c r="AJ20" s="257"/>
      <c r="AK20" s="257"/>
      <c r="AL20" s="257"/>
      <c r="AM20" s="257"/>
      <c r="AN20" s="257"/>
      <c r="AO20" s="257"/>
      <c r="AP20" s="257"/>
      <c r="AQ20" s="257"/>
      <c r="AR20" s="257"/>
      <c r="AS20" s="257"/>
      <c r="AT20" s="257"/>
      <c r="AU20" s="257"/>
      <c r="AV20" s="257"/>
      <c r="AW20" s="257"/>
      <c r="AX20" s="257"/>
      <c r="AY20" s="257"/>
      <c r="AZ20" s="257"/>
      <c r="BA20" s="257"/>
      <c r="BB20" s="257"/>
      <c r="BC20" s="257"/>
      <c r="BD20" s="257"/>
      <c r="BE20" s="257"/>
      <c r="BF20" s="257"/>
      <c r="BG20" s="257"/>
      <c r="BH20" s="257"/>
      <c r="BI20" s="257"/>
      <c r="BJ20" s="257"/>
      <c r="BK20" s="257"/>
      <c r="BL20" s="257"/>
      <c r="BM20" s="257"/>
      <c r="BN20" s="257"/>
      <c r="BO20" s="257"/>
      <c r="BP20" s="257"/>
      <c r="BQ20" s="257"/>
      <c r="BR20" s="257"/>
      <c r="BS20" s="257"/>
      <c r="BT20" s="257"/>
      <c r="BU20" s="257"/>
      <c r="BV20" s="257"/>
    </row>
    <row r="21" spans="1:74" s="405" customFormat="1" ht="15" thickBot="1" x14ac:dyDescent="0.25">
      <c r="A21" s="330" t="s">
        <v>138</v>
      </c>
      <c r="B21" s="281">
        <v>0.45</v>
      </c>
      <c r="C21" s="281">
        <v>0.70000000000000007</v>
      </c>
      <c r="D21" s="281">
        <v>2.15</v>
      </c>
      <c r="E21" s="281">
        <v>3.2</v>
      </c>
      <c r="F21" s="283">
        <v>6.5</v>
      </c>
      <c r="G21" s="281">
        <v>0.98000000000000009</v>
      </c>
      <c r="H21" s="281">
        <v>1.5200000000000002</v>
      </c>
      <c r="I21" s="281">
        <v>4.7</v>
      </c>
      <c r="J21" s="281">
        <v>7</v>
      </c>
      <c r="K21" s="283">
        <v>14.200000000000001</v>
      </c>
      <c r="L21" s="281">
        <v>2.0430000000000006</v>
      </c>
      <c r="M21" s="281">
        <v>3.1620000000000004</v>
      </c>
      <c r="N21" s="281">
        <v>9.8250000000000011</v>
      </c>
      <c r="O21" s="281">
        <v>14.64</v>
      </c>
      <c r="P21" s="283">
        <v>29.67</v>
      </c>
      <c r="Q21" s="340">
        <v>4.0665000000000004</v>
      </c>
      <c r="R21" s="341">
        <v>6.2850000000000001</v>
      </c>
      <c r="S21" s="341">
        <v>19.591500000000003</v>
      </c>
      <c r="T21" s="342">
        <v>29.201999999999998</v>
      </c>
      <c r="U21" s="283">
        <v>59.145000000000003</v>
      </c>
      <c r="V21" s="281">
        <v>7.7078250000000015</v>
      </c>
      <c r="W21" s="281">
        <v>11.904450000000001</v>
      </c>
      <c r="X21" s="281">
        <v>37.168275000000001</v>
      </c>
      <c r="Y21" s="281">
        <v>55.409700000000001</v>
      </c>
      <c r="Z21" s="283">
        <v>112.19025000000001</v>
      </c>
      <c r="AA21" s="281">
        <v>13.874085000000006</v>
      </c>
      <c r="AB21" s="281">
        <v>21.42801</v>
      </c>
      <c r="AC21" s="281">
        <v>66.902895000000015</v>
      </c>
      <c r="AD21" s="281">
        <v>99.737459999999999</v>
      </c>
      <c r="AE21" s="283">
        <v>201.94245000000001</v>
      </c>
      <c r="AF21" s="281">
        <v>343.91904750000003</v>
      </c>
      <c r="AG21" s="291">
        <v>552.42956475000005</v>
      </c>
      <c r="AH21" s="291">
        <v>834.15002343750007</v>
      </c>
      <c r="AI21" s="291">
        <v>1179.9225207</v>
      </c>
      <c r="AJ21" s="257"/>
      <c r="AK21" s="257"/>
      <c r="AL21" s="257"/>
      <c r="AM21" s="257"/>
      <c r="AN21" s="257"/>
      <c r="AO21" s="257"/>
      <c r="AP21" s="257"/>
      <c r="AQ21" s="257"/>
      <c r="AR21" s="257"/>
      <c r="AS21" s="257"/>
      <c r="AT21" s="257"/>
      <c r="AU21" s="257"/>
      <c r="AV21" s="257"/>
      <c r="AW21" s="257"/>
      <c r="AX21" s="257"/>
      <c r="AY21" s="257"/>
      <c r="AZ21" s="257"/>
      <c r="BA21" s="257"/>
      <c r="BB21" s="257"/>
      <c r="BC21" s="257"/>
      <c r="BD21" s="257"/>
      <c r="BE21" s="257"/>
      <c r="BF21" s="257"/>
      <c r="BG21" s="257"/>
      <c r="BH21" s="257"/>
      <c r="BI21" s="257"/>
      <c r="BJ21" s="257"/>
      <c r="BK21" s="257"/>
      <c r="BL21" s="257"/>
      <c r="BM21" s="257"/>
      <c r="BN21" s="257"/>
      <c r="BO21" s="257"/>
      <c r="BP21" s="257"/>
      <c r="BQ21" s="257"/>
      <c r="BR21" s="257"/>
      <c r="BS21" s="257"/>
      <c r="BT21" s="257"/>
      <c r="BU21" s="257"/>
      <c r="BV21" s="257"/>
    </row>
    <row r="22" spans="1:74" s="407" customFormat="1" ht="15" thickBot="1" x14ac:dyDescent="0.25">
      <c r="A22" s="295" t="s">
        <v>139</v>
      </c>
      <c r="B22" s="296">
        <f>B21/'Income Statement'!C8</f>
        <v>0.1</v>
      </c>
      <c r="C22" s="296">
        <f>C21/'Income Statement'!D8</f>
        <v>0.1</v>
      </c>
      <c r="D22" s="296">
        <f>D21/'Income Statement'!E8</f>
        <v>9.9999999999999992E-2</v>
      </c>
      <c r="E22" s="296">
        <f>E21/'Income Statement'!F8</f>
        <v>0.1</v>
      </c>
      <c r="F22" s="297">
        <f>F21/'Income Statement'!G8</f>
        <v>0.1</v>
      </c>
      <c r="G22" s="296">
        <f>G21/'Income Statement'!H8</f>
        <v>0.1</v>
      </c>
      <c r="H22" s="296">
        <f>H21/'Income Statement'!I8</f>
        <v>0.1</v>
      </c>
      <c r="I22" s="296">
        <f>I21/'Income Statement'!J8</f>
        <v>0.1</v>
      </c>
      <c r="J22" s="296">
        <f>J21/'Income Statement'!K8</f>
        <v>0.1</v>
      </c>
      <c r="K22" s="297">
        <f>K21/'Income Statement'!L8</f>
        <v>0.1</v>
      </c>
      <c r="L22" s="296">
        <f>L21/'Income Statement'!M8</f>
        <v>0.10000000000000002</v>
      </c>
      <c r="M22" s="296">
        <f>M21/'Income Statement'!N8</f>
        <v>0.1</v>
      </c>
      <c r="N22" s="296">
        <f>N21/'Income Statement'!O8</f>
        <v>0.1</v>
      </c>
      <c r="O22" s="296">
        <f>O21/'Income Statement'!P8</f>
        <v>0.1</v>
      </c>
      <c r="P22" s="297">
        <f>P21/'Income Statement'!Q8</f>
        <v>9.9999999999999992E-2</v>
      </c>
      <c r="Q22" s="296">
        <f>Q21/'Income Statement'!R8</f>
        <v>9.9999999999999992E-2</v>
      </c>
      <c r="R22" s="296">
        <f>R21/'Income Statement'!S8</f>
        <v>0.1</v>
      </c>
      <c r="S22" s="296">
        <f>S21/'Income Statement'!T8</f>
        <v>0.1</v>
      </c>
      <c r="T22" s="296">
        <f>T21/'Income Statement'!U8</f>
        <v>0.1</v>
      </c>
      <c r="U22" s="297">
        <f>U21/'Income Statement'!V8</f>
        <v>9.9999999999999992E-2</v>
      </c>
      <c r="V22" s="298">
        <f>V21/'Income Statement'!W8</f>
        <v>0.1</v>
      </c>
      <c r="W22" s="299">
        <f>W21/'Income Statement'!X8</f>
        <v>0.1</v>
      </c>
      <c r="X22" s="299">
        <f>X21/'Income Statement'!Y8</f>
        <v>0.1</v>
      </c>
      <c r="Y22" s="300">
        <f>Y21/'Income Statement'!Z8</f>
        <v>0.1</v>
      </c>
      <c r="Z22" s="297">
        <f>Z21/'Income Statement'!AA8</f>
        <v>0.10000000000000002</v>
      </c>
      <c r="AA22" s="296">
        <f>AA21/'Income Statement'!AB8</f>
        <v>0.1</v>
      </c>
      <c r="AB22" s="296">
        <f>AB21/'Income Statement'!AC8</f>
        <v>0.1</v>
      </c>
      <c r="AC22" s="296">
        <f>AC21/'Income Statement'!AD8</f>
        <v>0.1</v>
      </c>
      <c r="AD22" s="296">
        <f>AD21/'Income Statement'!AE8</f>
        <v>0.1</v>
      </c>
      <c r="AE22" s="343">
        <f>AE21/'Income Statement'!AF8</f>
        <v>0.1</v>
      </c>
      <c r="AF22" s="344">
        <f>AF21/'Income Statement'!AG8</f>
        <v>0.10000000000000002</v>
      </c>
      <c r="AG22" s="345">
        <f>AG21/'Income Statement'!AH8</f>
        <v>0.1</v>
      </c>
      <c r="AH22" s="345">
        <f>AH21/'Income Statement'!AI8</f>
        <v>0.1</v>
      </c>
      <c r="AI22" s="346">
        <f>AI21/'Income Statement'!AJ8</f>
        <v>0.1</v>
      </c>
      <c r="AJ22" s="302"/>
      <c r="AK22" s="302"/>
      <c r="AL22" s="302"/>
      <c r="AM22" s="302"/>
      <c r="AN22" s="302"/>
      <c r="AO22" s="302"/>
      <c r="AP22" s="302"/>
      <c r="AQ22" s="302"/>
      <c r="AR22" s="302"/>
      <c r="AS22" s="302"/>
      <c r="AT22" s="302"/>
      <c r="AU22" s="302"/>
      <c r="AV22" s="302"/>
      <c r="AW22" s="302"/>
      <c r="AX22" s="302"/>
      <c r="AY22" s="302"/>
      <c r="AZ22" s="302"/>
      <c r="BA22" s="302"/>
      <c r="BB22" s="302"/>
      <c r="BC22" s="302"/>
      <c r="BD22" s="302"/>
      <c r="BE22" s="302"/>
      <c r="BF22" s="302"/>
      <c r="BG22" s="302"/>
      <c r="BH22" s="302"/>
      <c r="BI22" s="302"/>
      <c r="BJ22" s="302"/>
      <c r="BK22" s="302"/>
      <c r="BL22" s="302"/>
      <c r="BM22" s="302"/>
      <c r="BN22" s="302"/>
      <c r="BO22" s="302"/>
      <c r="BP22" s="302"/>
      <c r="BQ22" s="302"/>
      <c r="BR22" s="302"/>
      <c r="BS22" s="302"/>
      <c r="BT22" s="302"/>
      <c r="BU22" s="302"/>
      <c r="BV22" s="302"/>
    </row>
    <row r="23" spans="1:74" s="410" customFormat="1" x14ac:dyDescent="0.2">
      <c r="A23" s="303" t="s">
        <v>140</v>
      </c>
      <c r="B23" s="347"/>
      <c r="C23" s="347"/>
      <c r="D23" s="347"/>
      <c r="E23" s="348"/>
      <c r="F23" s="349"/>
      <c r="G23" s="347"/>
      <c r="H23" s="347"/>
      <c r="I23" s="347"/>
      <c r="J23" s="347"/>
      <c r="K23" s="349"/>
      <c r="L23" s="347"/>
      <c r="M23" s="347"/>
      <c r="N23" s="347"/>
      <c r="O23" s="347"/>
      <c r="P23" s="349"/>
      <c r="Q23" s="347"/>
      <c r="R23" s="347"/>
      <c r="S23" s="347"/>
      <c r="T23" s="347"/>
      <c r="U23" s="349"/>
      <c r="V23" s="347"/>
      <c r="W23" s="347"/>
      <c r="X23" s="347"/>
      <c r="Y23" s="347"/>
      <c r="Z23" s="349"/>
      <c r="AA23" s="350"/>
      <c r="AB23" s="350"/>
      <c r="AC23" s="350"/>
      <c r="AD23" s="350"/>
      <c r="AE23" s="351"/>
      <c r="AF23" s="350"/>
      <c r="AG23" s="352"/>
      <c r="AH23" s="352"/>
      <c r="AI23" s="352"/>
      <c r="AJ23" s="353"/>
      <c r="AK23" s="353"/>
      <c r="AL23" s="353"/>
      <c r="AM23" s="353"/>
      <c r="AN23" s="353"/>
      <c r="AO23" s="353"/>
      <c r="AP23" s="353"/>
      <c r="AQ23" s="353"/>
      <c r="AR23" s="353"/>
      <c r="AS23" s="353"/>
      <c r="AT23" s="353"/>
      <c r="AU23" s="353"/>
      <c r="AV23" s="353"/>
      <c r="AW23" s="353"/>
      <c r="AX23" s="353"/>
      <c r="AY23" s="353"/>
      <c r="AZ23" s="353"/>
      <c r="BA23" s="353"/>
      <c r="BB23" s="353"/>
      <c r="BC23" s="353"/>
      <c r="BD23" s="353"/>
      <c r="BE23" s="353"/>
      <c r="BF23" s="353"/>
      <c r="BG23" s="353"/>
      <c r="BH23" s="353"/>
      <c r="BI23" s="353"/>
      <c r="BJ23" s="353"/>
      <c r="BK23" s="353"/>
      <c r="BL23" s="353"/>
      <c r="BM23" s="353"/>
      <c r="BN23" s="353"/>
      <c r="BO23" s="353"/>
      <c r="BP23" s="353"/>
      <c r="BQ23" s="353"/>
      <c r="BR23" s="353"/>
      <c r="BS23" s="353"/>
      <c r="BT23" s="353"/>
      <c r="BU23" s="353"/>
      <c r="BV23" s="353"/>
    </row>
    <row r="24" spans="1:74" s="409" customFormat="1" ht="15" thickBot="1" x14ac:dyDescent="0.25">
      <c r="A24" s="354" t="s">
        <v>141</v>
      </c>
      <c r="B24" s="355">
        <f>B18</f>
        <v>0.22500000000000001</v>
      </c>
      <c r="C24" s="355">
        <f>C18</f>
        <v>0.57500000000000007</v>
      </c>
      <c r="D24" s="355">
        <f>D18</f>
        <v>1.65</v>
      </c>
      <c r="E24" s="355">
        <f>E18</f>
        <v>3.25</v>
      </c>
      <c r="F24" s="356">
        <f>E24</f>
        <v>3.25</v>
      </c>
      <c r="G24" s="355">
        <f>G18</f>
        <v>3.7399999999999998</v>
      </c>
      <c r="H24" s="355">
        <f>H18</f>
        <v>4.5</v>
      </c>
      <c r="I24" s="355">
        <f>I18</f>
        <v>6.85</v>
      </c>
      <c r="J24" s="355">
        <f>J18</f>
        <v>10.35</v>
      </c>
      <c r="K24" s="356">
        <f t="shared" ref="K24:K43" si="1">J24</f>
        <v>10.35</v>
      </c>
      <c r="L24" s="355">
        <f>L18</f>
        <v>11.371500000000001</v>
      </c>
      <c r="M24" s="355">
        <f>M18</f>
        <v>12.952500000000002</v>
      </c>
      <c r="N24" s="355">
        <f>N18</f>
        <v>17.865000000000002</v>
      </c>
      <c r="O24" s="355">
        <f>O18</f>
        <v>25.185000000000002</v>
      </c>
      <c r="P24" s="356">
        <f t="shared" ref="P24:P43" si="2">O24</f>
        <v>25.185000000000002</v>
      </c>
      <c r="Q24" s="355">
        <f>Q18</f>
        <v>27.218250000000005</v>
      </c>
      <c r="R24" s="355">
        <f>R18</f>
        <v>30.360750000000007</v>
      </c>
      <c r="S24" s="355">
        <f>S18</f>
        <v>40.156500000000008</v>
      </c>
      <c r="T24" s="355">
        <f>T18</f>
        <v>54.757500000000007</v>
      </c>
      <c r="U24" s="356">
        <f t="shared" ref="U24:U43" si="3">T24</f>
        <v>54.757500000000007</v>
      </c>
      <c r="V24" s="355">
        <f>V18</f>
        <v>58.611412500000007</v>
      </c>
      <c r="W24" s="355">
        <f>W18</f>
        <v>64.563637500000013</v>
      </c>
      <c r="X24" s="355">
        <f>X18</f>
        <v>83.147775000000024</v>
      </c>
      <c r="Y24" s="355">
        <f>Y18</f>
        <v>110.85262500000002</v>
      </c>
      <c r="Z24" s="356">
        <f t="shared" ref="Z24:Z43" si="4">Y24</f>
        <v>110.85262500000002</v>
      </c>
      <c r="AA24" s="357">
        <f>AA18</f>
        <v>117.78966750000002</v>
      </c>
      <c r="AB24" s="357">
        <f>AB18</f>
        <v>128.50367250000002</v>
      </c>
      <c r="AC24" s="357">
        <f>AC18</f>
        <v>161.95512000000002</v>
      </c>
      <c r="AD24" s="357">
        <f>AD18</f>
        <v>211.82385000000002</v>
      </c>
      <c r="AE24" s="358">
        <f>AD24</f>
        <v>211.82385000000002</v>
      </c>
      <c r="AF24" s="357">
        <f>AF18</f>
        <v>383.78337375000001</v>
      </c>
      <c r="AG24" s="358">
        <f>AG18</f>
        <v>659.99815612500004</v>
      </c>
      <c r="AH24" s="358">
        <f>AH18</f>
        <v>1077.0731678437501</v>
      </c>
      <c r="AI24" s="358">
        <f>AI18</f>
        <v>1667.03442819375</v>
      </c>
      <c r="AJ24" s="322"/>
      <c r="AK24" s="322"/>
      <c r="AL24" s="322"/>
      <c r="AM24" s="322"/>
      <c r="AN24" s="322"/>
      <c r="AO24" s="322"/>
      <c r="AP24" s="322"/>
      <c r="AQ24" s="322"/>
      <c r="AR24" s="322"/>
      <c r="AS24" s="322"/>
      <c r="AT24" s="322"/>
      <c r="AU24" s="322"/>
      <c r="AV24" s="322"/>
      <c r="AW24" s="322"/>
      <c r="AX24" s="322"/>
      <c r="AY24" s="322"/>
      <c r="AZ24" s="322"/>
      <c r="BA24" s="322"/>
      <c r="BB24" s="322"/>
      <c r="BC24" s="322"/>
      <c r="BD24" s="322"/>
      <c r="BE24" s="322"/>
      <c r="BF24" s="322"/>
      <c r="BG24" s="322"/>
      <c r="BH24" s="322"/>
      <c r="BI24" s="322"/>
      <c r="BJ24" s="322"/>
      <c r="BK24" s="322"/>
      <c r="BL24" s="322"/>
      <c r="BM24" s="322"/>
      <c r="BN24" s="322"/>
      <c r="BO24" s="322"/>
      <c r="BP24" s="322"/>
      <c r="BQ24" s="322"/>
      <c r="BR24" s="322"/>
      <c r="BS24" s="322"/>
      <c r="BT24" s="322"/>
      <c r="BU24" s="322"/>
      <c r="BV24" s="322"/>
    </row>
    <row r="25" spans="1:74" s="411" customFormat="1" ht="15" thickBot="1" x14ac:dyDescent="0.25">
      <c r="A25" s="359" t="s">
        <v>142</v>
      </c>
      <c r="B25" s="360">
        <f>B24+B16</f>
        <v>24.433</v>
      </c>
      <c r="C25" s="360">
        <f>C24+C16</f>
        <v>23.128499999999999</v>
      </c>
      <c r="D25" s="360">
        <f>D24+D16</f>
        <v>26.387</v>
      </c>
      <c r="E25" s="360">
        <f>E24+E16</f>
        <v>34.118499999999997</v>
      </c>
      <c r="F25" s="361">
        <f>E25</f>
        <v>34.118499999999997</v>
      </c>
      <c r="G25" s="360">
        <f>G24+G16</f>
        <v>27.0382</v>
      </c>
      <c r="H25" s="360">
        <f>H24+H16</f>
        <v>30.241</v>
      </c>
      <c r="I25" s="360">
        <f>I24+I16</f>
        <v>39.133000000000003</v>
      </c>
      <c r="J25" s="360">
        <f>J24+J16</f>
        <v>51.30299999999999</v>
      </c>
      <c r="K25" s="361">
        <f t="shared" si="1"/>
        <v>51.30299999999999</v>
      </c>
      <c r="L25" s="360">
        <f>L24+L16</f>
        <v>54.377169999999992</v>
      </c>
      <c r="M25" s="360">
        <f>M24+M16</f>
        <v>61.389049999999997</v>
      </c>
      <c r="N25" s="360">
        <f>N24+N16</f>
        <v>82.657199999999989</v>
      </c>
      <c r="O25" s="360">
        <f>O24+O16</f>
        <v>112.47129999999999</v>
      </c>
      <c r="P25" s="361">
        <f t="shared" si="2"/>
        <v>112.47129999999999</v>
      </c>
      <c r="Q25" s="360">
        <f>Q24+Q16</f>
        <v>119.10820999999999</v>
      </c>
      <c r="R25" s="360">
        <f>R24+R16</f>
        <v>134.55215999999999</v>
      </c>
      <c r="S25" s="360">
        <f>S24+S16</f>
        <v>183.12907000000001</v>
      </c>
      <c r="T25" s="360">
        <f>T24+T16</f>
        <v>252.12470000000002</v>
      </c>
      <c r="U25" s="361">
        <f t="shared" si="3"/>
        <v>252.12470000000002</v>
      </c>
      <c r="V25" s="360">
        <f>V24+V16</f>
        <v>266.80218375000004</v>
      </c>
      <c r="W25" s="360">
        <f>W24+W16</f>
        <v>300.30796375000006</v>
      </c>
      <c r="X25" s="360">
        <f>X24+X16</f>
        <v>407.08304000000004</v>
      </c>
      <c r="Y25" s="360">
        <f>Y24+Y16</f>
        <v>560.09117249999997</v>
      </c>
      <c r="Z25" s="361">
        <f t="shared" si="4"/>
        <v>560.09117249999997</v>
      </c>
      <c r="AA25" s="362">
        <f>AA24+AA16</f>
        <v>589.12029790000008</v>
      </c>
      <c r="AB25" s="362">
        <f>AB24+AB16</f>
        <v>655.08482479999998</v>
      </c>
      <c r="AC25" s="362">
        <f>AC24+AC16</f>
        <v>866.12180160000003</v>
      </c>
      <c r="AD25" s="362">
        <f>AD24+AD16</f>
        <v>1169.9003034999998</v>
      </c>
      <c r="AE25" s="363">
        <f>AD25</f>
        <v>1169.9003034999998</v>
      </c>
      <c r="AF25" s="362">
        <f>AF24+AF16</f>
        <v>2377.4484460250001</v>
      </c>
      <c r="AG25" s="363">
        <f>AG24+AG16</f>
        <v>4453.6452168900005</v>
      </c>
      <c r="AH25" s="363">
        <f>AH24+AH16</f>
        <v>7869.2199480118761</v>
      </c>
      <c r="AI25" s="363">
        <f>AI24+AI16</f>
        <v>13096.615437028626</v>
      </c>
      <c r="AJ25" s="364"/>
      <c r="AK25" s="364"/>
      <c r="AL25" s="364"/>
      <c r="AM25" s="364"/>
      <c r="AN25" s="364"/>
      <c r="AO25" s="364"/>
      <c r="AP25" s="364"/>
      <c r="AQ25" s="364"/>
      <c r="AR25" s="364"/>
      <c r="AS25" s="364"/>
      <c r="AT25" s="364"/>
      <c r="AU25" s="364"/>
      <c r="AV25" s="364"/>
      <c r="AW25" s="364"/>
      <c r="AX25" s="364"/>
      <c r="AY25" s="364"/>
      <c r="AZ25" s="364"/>
      <c r="BA25" s="364"/>
      <c r="BB25" s="364"/>
      <c r="BC25" s="364"/>
      <c r="BD25" s="364"/>
      <c r="BE25" s="364"/>
      <c r="BF25" s="364"/>
      <c r="BG25" s="364"/>
      <c r="BH25" s="364"/>
      <c r="BI25" s="364"/>
      <c r="BJ25" s="364"/>
      <c r="BK25" s="364"/>
      <c r="BL25" s="364"/>
      <c r="BM25" s="364"/>
      <c r="BN25" s="364"/>
      <c r="BO25" s="364"/>
      <c r="BP25" s="364"/>
      <c r="BQ25" s="364"/>
      <c r="BR25" s="364"/>
      <c r="BS25" s="364"/>
      <c r="BT25" s="364"/>
      <c r="BU25" s="364"/>
      <c r="BV25" s="364"/>
    </row>
    <row r="26" spans="1:74" s="405" customFormat="1" x14ac:dyDescent="0.2">
      <c r="A26" s="365"/>
      <c r="B26" s="276"/>
      <c r="C26" s="276"/>
      <c r="D26" s="276"/>
      <c r="E26" s="277"/>
      <c r="F26" s="278"/>
      <c r="G26" s="279"/>
      <c r="H26" s="279"/>
      <c r="I26" s="279"/>
      <c r="J26" s="279"/>
      <c r="K26" s="278"/>
      <c r="L26" s="279"/>
      <c r="M26" s="279"/>
      <c r="N26" s="279"/>
      <c r="O26" s="279"/>
      <c r="P26" s="278"/>
      <c r="Q26" s="279"/>
      <c r="R26" s="279"/>
      <c r="S26" s="279"/>
      <c r="T26" s="279"/>
      <c r="U26" s="278"/>
      <c r="V26" s="279"/>
      <c r="W26" s="279"/>
      <c r="X26" s="279"/>
      <c r="Y26" s="279"/>
      <c r="Z26" s="278"/>
      <c r="AA26" s="324"/>
      <c r="AB26" s="324"/>
      <c r="AC26" s="324"/>
      <c r="AD26" s="324"/>
      <c r="AE26" s="283"/>
      <c r="AF26" s="324"/>
      <c r="AG26" s="283"/>
      <c r="AH26" s="283"/>
      <c r="AI26" s="283"/>
      <c r="AJ26" s="257"/>
      <c r="AK26" s="257"/>
      <c r="AL26" s="257"/>
      <c r="AM26" s="257"/>
      <c r="AN26" s="257"/>
      <c r="AO26" s="257"/>
      <c r="AP26" s="257"/>
      <c r="AQ26" s="257"/>
      <c r="AR26" s="257"/>
      <c r="AS26" s="257"/>
      <c r="AT26" s="257"/>
      <c r="AU26" s="257"/>
      <c r="AV26" s="257"/>
      <c r="AW26" s="257"/>
      <c r="AX26" s="257"/>
      <c r="AY26" s="257"/>
      <c r="AZ26" s="257"/>
      <c r="BA26" s="257"/>
      <c r="BB26" s="257"/>
      <c r="BC26" s="257"/>
      <c r="BD26" s="257"/>
      <c r="BE26" s="257"/>
      <c r="BF26" s="257"/>
      <c r="BG26" s="257"/>
      <c r="BH26" s="257"/>
      <c r="BI26" s="257"/>
      <c r="BJ26" s="257"/>
      <c r="BK26" s="257"/>
      <c r="BL26" s="257"/>
      <c r="BM26" s="257"/>
      <c r="BN26" s="257"/>
      <c r="BO26" s="257"/>
      <c r="BP26" s="257"/>
      <c r="BQ26" s="257"/>
      <c r="BR26" s="257"/>
      <c r="BS26" s="257"/>
      <c r="BT26" s="257"/>
      <c r="BU26" s="257"/>
      <c r="BV26" s="257"/>
    </row>
    <row r="27" spans="1:74" s="405" customFormat="1" x14ac:dyDescent="0.2">
      <c r="A27" s="366"/>
      <c r="B27" s="276"/>
      <c r="C27" s="276"/>
      <c r="D27" s="276"/>
      <c r="E27" s="277"/>
      <c r="F27" s="278"/>
      <c r="G27" s="279"/>
      <c r="H27" s="279"/>
      <c r="I27" s="279"/>
      <c r="J27" s="279"/>
      <c r="K27" s="278"/>
      <c r="L27" s="279"/>
      <c r="M27" s="279"/>
      <c r="N27" s="279"/>
      <c r="O27" s="279"/>
      <c r="P27" s="278"/>
      <c r="Q27" s="279"/>
      <c r="R27" s="279"/>
      <c r="S27" s="279"/>
      <c r="T27" s="279"/>
      <c r="U27" s="278"/>
      <c r="V27" s="279"/>
      <c r="W27" s="279"/>
      <c r="X27" s="279"/>
      <c r="Y27" s="279"/>
      <c r="Z27" s="278"/>
      <c r="AA27" s="324"/>
      <c r="AB27" s="324"/>
      <c r="AC27" s="324"/>
      <c r="AD27" s="324"/>
      <c r="AE27" s="283"/>
      <c r="AF27" s="324"/>
      <c r="AG27" s="283"/>
      <c r="AH27" s="283"/>
      <c r="AI27" s="283"/>
      <c r="AJ27" s="257"/>
      <c r="AK27" s="257"/>
      <c r="AL27" s="257"/>
      <c r="AM27" s="257"/>
      <c r="AN27" s="257"/>
      <c r="AO27" s="257"/>
      <c r="AP27" s="257"/>
      <c r="AQ27" s="257"/>
      <c r="AR27" s="257"/>
      <c r="AS27" s="257"/>
      <c r="AT27" s="257"/>
      <c r="AU27" s="257"/>
      <c r="AV27" s="257"/>
      <c r="AW27" s="257"/>
      <c r="AX27" s="257"/>
      <c r="AY27" s="257"/>
      <c r="AZ27" s="257"/>
      <c r="BA27" s="257"/>
      <c r="BB27" s="257"/>
      <c r="BC27" s="257"/>
      <c r="BD27" s="257"/>
      <c r="BE27" s="257"/>
      <c r="BF27" s="257"/>
      <c r="BG27" s="257"/>
      <c r="BH27" s="257"/>
      <c r="BI27" s="257"/>
      <c r="BJ27" s="257"/>
      <c r="BK27" s="257"/>
      <c r="BL27" s="257"/>
      <c r="BM27" s="257"/>
      <c r="BN27" s="257"/>
      <c r="BO27" s="257"/>
      <c r="BP27" s="257"/>
      <c r="BQ27" s="257"/>
      <c r="BR27" s="257"/>
      <c r="BS27" s="257"/>
      <c r="BT27" s="257"/>
      <c r="BU27" s="257"/>
      <c r="BV27" s="257"/>
    </row>
    <row r="28" spans="1:74" s="405" customFormat="1" x14ac:dyDescent="0.2">
      <c r="A28" s="367" t="s">
        <v>143</v>
      </c>
      <c r="B28" s="276"/>
      <c r="C28" s="276"/>
      <c r="D28" s="276"/>
      <c r="E28" s="277"/>
      <c r="F28" s="278"/>
      <c r="G28" s="279"/>
      <c r="H28" s="279"/>
      <c r="I28" s="279"/>
      <c r="J28" s="279"/>
      <c r="K28" s="278"/>
      <c r="L28" s="279"/>
      <c r="M28" s="279"/>
      <c r="N28" s="279"/>
      <c r="O28" s="279"/>
      <c r="P28" s="278"/>
      <c r="Q28" s="279"/>
      <c r="R28" s="279"/>
      <c r="S28" s="279"/>
      <c r="T28" s="279"/>
      <c r="U28" s="278"/>
      <c r="V28" s="279"/>
      <c r="W28" s="279"/>
      <c r="X28" s="279"/>
      <c r="Y28" s="279"/>
      <c r="Z28" s="278"/>
      <c r="AA28" s="324"/>
      <c r="AB28" s="324"/>
      <c r="AC28" s="324"/>
      <c r="AD28" s="324"/>
      <c r="AE28" s="283"/>
      <c r="AF28" s="324"/>
      <c r="AG28" s="283"/>
      <c r="AH28" s="283"/>
      <c r="AI28" s="283"/>
      <c r="AJ28" s="257"/>
      <c r="AK28" s="257"/>
      <c r="AL28" s="257"/>
      <c r="AM28" s="257"/>
      <c r="AN28" s="257"/>
      <c r="AO28" s="257"/>
      <c r="AP28" s="257"/>
      <c r="AQ28" s="257"/>
      <c r="AR28" s="257"/>
      <c r="AS28" s="257"/>
      <c r="AT28" s="257"/>
      <c r="AU28" s="257"/>
      <c r="AV28" s="257"/>
      <c r="AW28" s="257"/>
      <c r="AX28" s="257"/>
      <c r="AY28" s="257"/>
      <c r="AZ28" s="257"/>
      <c r="BA28" s="257"/>
      <c r="BB28" s="257"/>
      <c r="BC28" s="257"/>
      <c r="BD28" s="257"/>
      <c r="BE28" s="257"/>
      <c r="BF28" s="257"/>
      <c r="BG28" s="257"/>
      <c r="BH28" s="257"/>
      <c r="BI28" s="257"/>
      <c r="BJ28" s="257"/>
      <c r="BK28" s="257"/>
      <c r="BL28" s="257"/>
      <c r="BM28" s="257"/>
      <c r="BN28" s="257"/>
      <c r="BO28" s="257"/>
      <c r="BP28" s="257"/>
      <c r="BQ28" s="257"/>
      <c r="BR28" s="257"/>
      <c r="BS28" s="257"/>
      <c r="BT28" s="257"/>
      <c r="BU28" s="257"/>
      <c r="BV28" s="257"/>
    </row>
    <row r="29" spans="1:74" s="405" customFormat="1" ht="15" thickBot="1" x14ac:dyDescent="0.25">
      <c r="A29" s="368" t="s">
        <v>144</v>
      </c>
      <c r="B29" s="327">
        <v>1</v>
      </c>
      <c r="C29" s="327">
        <v>1</v>
      </c>
      <c r="D29" s="327">
        <v>1</v>
      </c>
      <c r="E29" s="327">
        <v>1</v>
      </c>
      <c r="F29" s="278">
        <v>1</v>
      </c>
      <c r="G29" s="327">
        <v>0.29399999999999998</v>
      </c>
      <c r="H29" s="327">
        <v>0.45600000000000002</v>
      </c>
      <c r="I29" s="327">
        <v>1.41</v>
      </c>
      <c r="J29" s="327">
        <v>2.1</v>
      </c>
      <c r="K29" s="278">
        <v>2.1</v>
      </c>
      <c r="L29" s="327">
        <v>0.61290000000000011</v>
      </c>
      <c r="M29" s="327">
        <v>0.9486</v>
      </c>
      <c r="N29" s="327">
        <v>2.9474999999999998</v>
      </c>
      <c r="O29" s="327">
        <v>4.3920000000000003</v>
      </c>
      <c r="P29" s="278">
        <v>4.3920000000000003</v>
      </c>
      <c r="Q29" s="327">
        <v>1.2199500000000001</v>
      </c>
      <c r="R29" s="327">
        <v>1.8855</v>
      </c>
      <c r="S29" s="327">
        <v>5.8774500000000005</v>
      </c>
      <c r="T29" s="327">
        <v>8.7605999999999984</v>
      </c>
      <c r="U29" s="278">
        <v>8.7605999999999984</v>
      </c>
      <c r="V29" s="327">
        <v>2.3123475000000004</v>
      </c>
      <c r="W29" s="327">
        <v>3.5713349999999999</v>
      </c>
      <c r="X29" s="327">
        <v>11.150482499999999</v>
      </c>
      <c r="Y29" s="327">
        <v>16.622909999999997</v>
      </c>
      <c r="Z29" s="278">
        <v>16.622909999999997</v>
      </c>
      <c r="AA29" s="281">
        <v>4.1622255000000017</v>
      </c>
      <c r="AB29" s="281">
        <v>6.4284030000000003</v>
      </c>
      <c r="AC29" s="281">
        <v>20.070868500000003</v>
      </c>
      <c r="AD29" s="281">
        <v>29.921237999999995</v>
      </c>
      <c r="AE29" s="283">
        <v>29.921237999999995</v>
      </c>
      <c r="AF29" s="281">
        <v>103.17571425</v>
      </c>
      <c r="AG29" s="283">
        <v>165.728869425</v>
      </c>
      <c r="AH29" s="283">
        <v>250.24500703125</v>
      </c>
      <c r="AI29" s="283">
        <v>353.97675620999996</v>
      </c>
      <c r="AJ29" s="257"/>
      <c r="AK29" s="257"/>
      <c r="AL29" s="257"/>
      <c r="AM29" s="257"/>
      <c r="AN29" s="257"/>
      <c r="AO29" s="257"/>
      <c r="AP29" s="257"/>
      <c r="AQ29" s="257"/>
      <c r="AR29" s="257"/>
      <c r="AS29" s="257"/>
      <c r="AT29" s="257"/>
      <c r="AU29" s="257"/>
      <c r="AV29" s="257"/>
      <c r="AW29" s="257"/>
      <c r="AX29" s="257"/>
      <c r="AY29" s="257"/>
      <c r="AZ29" s="257"/>
      <c r="BA29" s="257"/>
      <c r="BB29" s="257"/>
      <c r="BC29" s="257"/>
      <c r="BD29" s="257"/>
      <c r="BE29" s="257"/>
      <c r="BF29" s="257"/>
      <c r="BG29" s="257"/>
      <c r="BH29" s="257"/>
      <c r="BI29" s="257"/>
      <c r="BJ29" s="257"/>
      <c r="BK29" s="257"/>
      <c r="BL29" s="257"/>
      <c r="BM29" s="257"/>
      <c r="BN29" s="257"/>
      <c r="BO29" s="257"/>
      <c r="BP29" s="257"/>
      <c r="BQ29" s="257"/>
      <c r="BR29" s="257"/>
      <c r="BS29" s="257"/>
      <c r="BT29" s="257"/>
      <c r="BU29" s="257"/>
      <c r="BV29" s="257"/>
    </row>
    <row r="30" spans="1:74" s="407" customFormat="1" ht="15" thickBot="1" x14ac:dyDescent="0.25">
      <c r="A30" s="295" t="s">
        <v>145</v>
      </c>
      <c r="B30" s="296">
        <f>B29/'Income Statement'!C8</f>
        <v>0.22222222222222221</v>
      </c>
      <c r="C30" s="296">
        <f>C29/'Income Statement'!D8</f>
        <v>0.14285714285714285</v>
      </c>
      <c r="D30" s="296">
        <f>D29/'Income Statement'!E8</f>
        <v>4.6511627906976744E-2</v>
      </c>
      <c r="E30" s="296">
        <f>E29/'Income Statement'!F8</f>
        <v>3.125E-2</v>
      </c>
      <c r="F30" s="297">
        <f>E30</f>
        <v>3.125E-2</v>
      </c>
      <c r="G30" s="296">
        <f>G29/'Income Statement'!H8</f>
        <v>2.9999999999999995E-2</v>
      </c>
      <c r="H30" s="296">
        <f>H29/'Income Statement'!I8</f>
        <v>0.03</v>
      </c>
      <c r="I30" s="296">
        <f>I29/'Income Statement'!J8</f>
        <v>0.03</v>
      </c>
      <c r="J30" s="296">
        <f>J29/'Income Statement'!K8</f>
        <v>3.0000000000000002E-2</v>
      </c>
      <c r="K30" s="297">
        <f>J30</f>
        <v>3.0000000000000002E-2</v>
      </c>
      <c r="L30" s="296">
        <f>L29/'Income Statement'!M8</f>
        <v>3.0000000000000002E-2</v>
      </c>
      <c r="M30" s="296">
        <f>M29/'Income Statement'!N8</f>
        <v>0.03</v>
      </c>
      <c r="N30" s="296">
        <f>N29/'Income Statement'!O8</f>
        <v>0.03</v>
      </c>
      <c r="O30" s="296">
        <f>O29/'Income Statement'!P8</f>
        <v>3.0000000000000002E-2</v>
      </c>
      <c r="P30" s="297">
        <f>O30</f>
        <v>3.0000000000000002E-2</v>
      </c>
      <c r="Q30" s="296">
        <f>Q29/'Income Statement'!R8</f>
        <v>0.03</v>
      </c>
      <c r="R30" s="296">
        <f>R29/'Income Statement'!S8</f>
        <v>0.03</v>
      </c>
      <c r="S30" s="296">
        <f>S29/'Income Statement'!T8</f>
        <v>0.03</v>
      </c>
      <c r="T30" s="296">
        <f>T29/'Income Statement'!U8</f>
        <v>2.9999999999999995E-2</v>
      </c>
      <c r="U30" s="297">
        <f>T30</f>
        <v>2.9999999999999995E-2</v>
      </c>
      <c r="V30" s="296">
        <f>V29/'Income Statement'!W8</f>
        <v>3.0000000000000002E-2</v>
      </c>
      <c r="W30" s="296">
        <f>W29/'Income Statement'!X8</f>
        <v>0.03</v>
      </c>
      <c r="X30" s="296">
        <f>X29/'Income Statement'!Y8</f>
        <v>0.03</v>
      </c>
      <c r="Y30" s="296">
        <f>Y29/'Income Statement'!Z8</f>
        <v>2.9999999999999995E-2</v>
      </c>
      <c r="Z30" s="297">
        <f>Y30</f>
        <v>2.9999999999999995E-2</v>
      </c>
      <c r="AA30" s="298">
        <f>AA29/'Income Statement'!AB8</f>
        <v>3.0000000000000002E-2</v>
      </c>
      <c r="AB30" s="299">
        <f>AB29/'Income Statement'!AC8</f>
        <v>3.0000000000000002E-2</v>
      </c>
      <c r="AC30" s="299">
        <f>AC29/'Income Statement'!AD8</f>
        <v>0.03</v>
      </c>
      <c r="AD30" s="300">
        <f>AD29/'Income Statement'!AE8</f>
        <v>0.03</v>
      </c>
      <c r="AE30" s="343">
        <f>AD30</f>
        <v>0.03</v>
      </c>
      <c r="AF30" s="296">
        <f>AF29/'Income Statement'!AG8</f>
        <v>3.0000000000000002E-2</v>
      </c>
      <c r="AG30" s="345">
        <f>AG29/'Income Statement'!AH8</f>
        <v>0.03</v>
      </c>
      <c r="AH30" s="345">
        <f>AH29/'Income Statement'!AI8</f>
        <v>0.03</v>
      </c>
      <c r="AI30" s="346">
        <f>AI29/'Income Statement'!AJ8</f>
        <v>0.03</v>
      </c>
      <c r="AJ30" s="302"/>
      <c r="AK30" s="302"/>
      <c r="AL30" s="302"/>
      <c r="AM30" s="302"/>
      <c r="AN30" s="302"/>
      <c r="AO30" s="302"/>
      <c r="AP30" s="302"/>
      <c r="AQ30" s="302"/>
      <c r="AR30" s="302"/>
      <c r="AS30" s="302"/>
      <c r="AT30" s="302"/>
      <c r="AU30" s="302"/>
      <c r="AV30" s="302"/>
      <c r="AW30" s="302"/>
      <c r="AX30" s="302"/>
      <c r="AY30" s="302"/>
      <c r="AZ30" s="302"/>
      <c r="BA30" s="302"/>
      <c r="BB30" s="302"/>
      <c r="BC30" s="302"/>
      <c r="BD30" s="302"/>
      <c r="BE30" s="302"/>
      <c r="BF30" s="302"/>
      <c r="BG30" s="302"/>
      <c r="BH30" s="302"/>
      <c r="BI30" s="302"/>
      <c r="BJ30" s="302"/>
      <c r="BK30" s="302"/>
      <c r="BL30" s="302"/>
      <c r="BM30" s="302"/>
      <c r="BN30" s="302"/>
      <c r="BO30" s="302"/>
      <c r="BP30" s="302"/>
      <c r="BQ30" s="302"/>
      <c r="BR30" s="302"/>
      <c r="BS30" s="302"/>
      <c r="BT30" s="302"/>
      <c r="BU30" s="302"/>
      <c r="BV30" s="302"/>
    </row>
    <row r="31" spans="1:74" s="405" customFormat="1" x14ac:dyDescent="0.2">
      <c r="A31" s="325" t="s">
        <v>146</v>
      </c>
      <c r="B31" s="327">
        <v>13.197499999999996</v>
      </c>
      <c r="C31" s="327">
        <v>10.359999999999996</v>
      </c>
      <c r="D31" s="327">
        <v>10.359999999999996</v>
      </c>
      <c r="E31" s="369">
        <v>13.583499999999995</v>
      </c>
      <c r="F31" s="278">
        <f>E31</f>
        <v>13.583499999999995</v>
      </c>
      <c r="G31" s="329">
        <v>5</v>
      </c>
      <c r="H31" s="329">
        <v>5</v>
      </c>
      <c r="I31" s="329">
        <v>5</v>
      </c>
      <c r="J31" s="329">
        <v>5</v>
      </c>
      <c r="K31" s="278">
        <f t="shared" si="1"/>
        <v>5</v>
      </c>
      <c r="L31" s="329">
        <v>5</v>
      </c>
      <c r="M31" s="329">
        <v>5</v>
      </c>
      <c r="N31" s="329">
        <v>5</v>
      </c>
      <c r="O31" s="329">
        <v>5</v>
      </c>
      <c r="P31" s="278">
        <f t="shared" si="2"/>
        <v>5</v>
      </c>
      <c r="Q31" s="329">
        <v>5</v>
      </c>
      <c r="R31" s="329">
        <v>5</v>
      </c>
      <c r="S31" s="329">
        <v>5</v>
      </c>
      <c r="T31" s="329">
        <v>5</v>
      </c>
      <c r="U31" s="278">
        <f t="shared" si="3"/>
        <v>5</v>
      </c>
      <c r="V31" s="329">
        <v>5</v>
      </c>
      <c r="W31" s="329">
        <v>5</v>
      </c>
      <c r="X31" s="329">
        <v>5</v>
      </c>
      <c r="Y31" s="329">
        <v>5</v>
      </c>
      <c r="Z31" s="278">
        <f t="shared" si="4"/>
        <v>5</v>
      </c>
      <c r="AA31" s="282">
        <v>5</v>
      </c>
      <c r="AB31" s="282">
        <v>5</v>
      </c>
      <c r="AC31" s="282">
        <v>5</v>
      </c>
      <c r="AD31" s="282">
        <v>5</v>
      </c>
      <c r="AE31" s="283">
        <f>AD31</f>
        <v>5</v>
      </c>
      <c r="AF31" s="282">
        <v>5</v>
      </c>
      <c r="AG31" s="283">
        <v>5</v>
      </c>
      <c r="AH31" s="283">
        <v>5</v>
      </c>
      <c r="AI31" s="283">
        <v>5</v>
      </c>
      <c r="AJ31" s="257"/>
      <c r="AK31" s="257"/>
      <c r="AL31" s="257"/>
      <c r="AM31" s="257"/>
      <c r="AN31" s="257"/>
      <c r="AO31" s="257"/>
      <c r="AP31" s="257"/>
      <c r="AQ31" s="257"/>
      <c r="AR31" s="257"/>
      <c r="AS31" s="257"/>
      <c r="AT31" s="257"/>
      <c r="AU31" s="257"/>
      <c r="AV31" s="257"/>
      <c r="AW31" s="257"/>
      <c r="AX31" s="257"/>
      <c r="AY31" s="257"/>
      <c r="AZ31" s="257"/>
      <c r="BA31" s="257"/>
      <c r="BB31" s="257"/>
      <c r="BC31" s="257"/>
      <c r="BD31" s="257"/>
      <c r="BE31" s="257"/>
      <c r="BF31" s="257"/>
      <c r="BG31" s="257"/>
      <c r="BH31" s="257"/>
      <c r="BI31" s="257"/>
      <c r="BJ31" s="257"/>
      <c r="BK31" s="257"/>
      <c r="BL31" s="257"/>
      <c r="BM31" s="257"/>
      <c r="BN31" s="257"/>
      <c r="BO31" s="257"/>
      <c r="BP31" s="257"/>
      <c r="BQ31" s="257"/>
      <c r="BR31" s="257"/>
      <c r="BS31" s="257"/>
      <c r="BT31" s="257"/>
      <c r="BU31" s="257"/>
      <c r="BV31" s="257"/>
    </row>
    <row r="32" spans="1:74" s="409" customFormat="1" x14ac:dyDescent="0.2">
      <c r="A32" s="312" t="s">
        <v>147</v>
      </c>
      <c r="B32" s="313">
        <f>B29+B31</f>
        <v>14.197499999999996</v>
      </c>
      <c r="C32" s="313">
        <f t="shared" ref="C32:AE32" si="5">C29+C31</f>
        <v>11.359999999999996</v>
      </c>
      <c r="D32" s="313">
        <f t="shared" si="5"/>
        <v>11.359999999999996</v>
      </c>
      <c r="E32" s="313">
        <f t="shared" si="5"/>
        <v>14.583499999999995</v>
      </c>
      <c r="F32" s="314">
        <f t="shared" si="5"/>
        <v>14.583499999999995</v>
      </c>
      <c r="G32" s="313">
        <f t="shared" si="5"/>
        <v>5.2939999999999996</v>
      </c>
      <c r="H32" s="313">
        <f t="shared" si="5"/>
        <v>5.4560000000000004</v>
      </c>
      <c r="I32" s="313">
        <f t="shared" si="5"/>
        <v>6.41</v>
      </c>
      <c r="J32" s="313">
        <f>J29+J31</f>
        <v>7.1</v>
      </c>
      <c r="K32" s="314">
        <f t="shared" si="5"/>
        <v>7.1</v>
      </c>
      <c r="L32" s="313">
        <f>L29+L31</f>
        <v>5.6128999999999998</v>
      </c>
      <c r="M32" s="313">
        <f>M29+M31</f>
        <v>5.9485999999999999</v>
      </c>
      <c r="N32" s="313">
        <f>N29+N31</f>
        <v>7.9474999999999998</v>
      </c>
      <c r="O32" s="313">
        <f>O29+O31</f>
        <v>9.3919999999999995</v>
      </c>
      <c r="P32" s="314">
        <f t="shared" si="5"/>
        <v>9.3919999999999995</v>
      </c>
      <c r="Q32" s="313">
        <f t="shared" si="5"/>
        <v>6.2199499999999999</v>
      </c>
      <c r="R32" s="313">
        <f t="shared" si="5"/>
        <v>6.8855000000000004</v>
      </c>
      <c r="S32" s="313">
        <f t="shared" si="5"/>
        <v>10.87745</v>
      </c>
      <c r="T32" s="313">
        <f t="shared" si="5"/>
        <v>13.760599999999998</v>
      </c>
      <c r="U32" s="314">
        <f t="shared" si="5"/>
        <v>13.760599999999998</v>
      </c>
      <c r="V32" s="313">
        <f t="shared" si="5"/>
        <v>7.3123475000000004</v>
      </c>
      <c r="W32" s="313">
        <f t="shared" si="5"/>
        <v>8.5713349999999995</v>
      </c>
      <c r="X32" s="313">
        <f t="shared" si="5"/>
        <v>16.150482499999999</v>
      </c>
      <c r="Y32" s="313">
        <f t="shared" si="5"/>
        <v>21.622909999999997</v>
      </c>
      <c r="Z32" s="314">
        <f t="shared" si="5"/>
        <v>21.622909999999997</v>
      </c>
      <c r="AA32" s="321">
        <f t="shared" si="5"/>
        <v>9.1622255000000017</v>
      </c>
      <c r="AB32" s="321">
        <f t="shared" si="5"/>
        <v>11.428402999999999</v>
      </c>
      <c r="AC32" s="321">
        <f t="shared" si="5"/>
        <v>25.070868500000003</v>
      </c>
      <c r="AD32" s="321">
        <f t="shared" si="5"/>
        <v>34.921237999999995</v>
      </c>
      <c r="AE32" s="370">
        <f t="shared" si="5"/>
        <v>34.921237999999995</v>
      </c>
      <c r="AF32" s="321">
        <f>AF29+AF31</f>
        <v>108.17571425</v>
      </c>
      <c r="AG32" s="370">
        <f>AG29+AG31</f>
        <v>170.728869425</v>
      </c>
      <c r="AH32" s="370">
        <f>AH29+AH31</f>
        <v>255.24500703125</v>
      </c>
      <c r="AI32" s="370">
        <f>AI29+AI31</f>
        <v>358.97675620999996</v>
      </c>
      <c r="AJ32" s="322"/>
      <c r="AK32" s="322"/>
      <c r="AL32" s="322"/>
      <c r="AM32" s="322"/>
      <c r="AN32" s="322"/>
      <c r="AO32" s="322"/>
      <c r="AP32" s="322"/>
      <c r="AQ32" s="322"/>
      <c r="AR32" s="322"/>
      <c r="AS32" s="322"/>
      <c r="AT32" s="322"/>
      <c r="AU32" s="322"/>
      <c r="AV32" s="322"/>
      <c r="AW32" s="322"/>
      <c r="AX32" s="322"/>
      <c r="AY32" s="322"/>
      <c r="AZ32" s="322"/>
      <c r="BA32" s="322"/>
      <c r="BB32" s="322"/>
      <c r="BC32" s="322"/>
      <c r="BD32" s="322"/>
      <c r="BE32" s="322"/>
      <c r="BF32" s="322"/>
      <c r="BG32" s="322"/>
      <c r="BH32" s="322"/>
      <c r="BI32" s="322"/>
      <c r="BJ32" s="322"/>
      <c r="BK32" s="322"/>
      <c r="BL32" s="322"/>
      <c r="BM32" s="322"/>
      <c r="BN32" s="322"/>
      <c r="BO32" s="322"/>
      <c r="BP32" s="322"/>
      <c r="BQ32" s="322"/>
      <c r="BR32" s="322"/>
      <c r="BS32" s="322"/>
      <c r="BT32" s="322"/>
      <c r="BU32" s="322"/>
      <c r="BV32" s="322"/>
    </row>
    <row r="33" spans="1:74" s="405" customFormat="1" ht="15" thickBot="1" x14ac:dyDescent="0.25">
      <c r="A33" s="275" t="s">
        <v>148</v>
      </c>
      <c r="B33" s="276"/>
      <c r="C33" s="276"/>
      <c r="D33" s="276"/>
      <c r="E33" s="277"/>
      <c r="F33" s="278"/>
      <c r="G33" s="279"/>
      <c r="H33" s="279"/>
      <c r="I33" s="279"/>
      <c r="J33" s="279"/>
      <c r="K33" s="278"/>
      <c r="L33" s="279"/>
      <c r="M33" s="279"/>
      <c r="N33" s="279"/>
      <c r="O33" s="279"/>
      <c r="P33" s="278"/>
      <c r="Q33" s="279"/>
      <c r="R33" s="279"/>
      <c r="S33" s="279"/>
      <c r="T33" s="279"/>
      <c r="U33" s="278"/>
      <c r="V33" s="279"/>
      <c r="W33" s="279"/>
      <c r="X33" s="279"/>
      <c r="Y33" s="279"/>
      <c r="Z33" s="278"/>
      <c r="AA33" s="324"/>
      <c r="AB33" s="324"/>
      <c r="AC33" s="324"/>
      <c r="AD33" s="324"/>
      <c r="AE33" s="283"/>
      <c r="AF33" s="324"/>
      <c r="AG33" s="283"/>
      <c r="AH33" s="283"/>
      <c r="AI33" s="283"/>
      <c r="AJ33" s="257"/>
      <c r="AK33" s="257"/>
      <c r="AL33" s="257"/>
      <c r="AM33" s="257"/>
      <c r="AN33" s="257"/>
      <c r="AO33" s="257"/>
      <c r="AP33" s="257"/>
      <c r="AQ33" s="257"/>
      <c r="AR33" s="257"/>
      <c r="AS33" s="257"/>
      <c r="AT33" s="257"/>
      <c r="AU33" s="257"/>
      <c r="AV33" s="257"/>
      <c r="AW33" s="257"/>
      <c r="AX33" s="257"/>
      <c r="AY33" s="257"/>
      <c r="AZ33" s="257"/>
      <c r="BA33" s="257"/>
      <c r="BB33" s="257"/>
      <c r="BC33" s="257"/>
      <c r="BD33" s="257"/>
      <c r="BE33" s="257"/>
      <c r="BF33" s="257"/>
      <c r="BG33" s="257"/>
      <c r="BH33" s="257"/>
      <c r="BI33" s="257"/>
      <c r="BJ33" s="257"/>
      <c r="BK33" s="257"/>
      <c r="BL33" s="257"/>
      <c r="BM33" s="257"/>
      <c r="BN33" s="257"/>
      <c r="BO33" s="257"/>
      <c r="BP33" s="257"/>
      <c r="BQ33" s="257"/>
      <c r="BR33" s="257"/>
      <c r="BS33" s="257"/>
      <c r="BT33" s="257"/>
      <c r="BU33" s="257"/>
      <c r="BV33" s="257"/>
    </row>
    <row r="34" spans="1:74" s="405" customFormat="1" ht="15" thickBot="1" x14ac:dyDescent="0.25">
      <c r="A34" s="325" t="s">
        <v>149</v>
      </c>
      <c r="B34" s="327">
        <v>5</v>
      </c>
      <c r="C34" s="327">
        <v>5</v>
      </c>
      <c r="D34" s="327">
        <v>5</v>
      </c>
      <c r="E34" s="327">
        <v>5</v>
      </c>
      <c r="F34" s="278">
        <f>E34</f>
        <v>5</v>
      </c>
      <c r="G34" s="327">
        <v>5</v>
      </c>
      <c r="H34" s="327">
        <v>5</v>
      </c>
      <c r="I34" s="327">
        <v>5</v>
      </c>
      <c r="J34" s="327">
        <v>5</v>
      </c>
      <c r="K34" s="278">
        <f t="shared" si="1"/>
        <v>5</v>
      </c>
      <c r="L34" s="327">
        <v>5</v>
      </c>
      <c r="M34" s="327">
        <v>5</v>
      </c>
      <c r="N34" s="327">
        <v>5</v>
      </c>
      <c r="O34" s="327">
        <v>5</v>
      </c>
      <c r="P34" s="278">
        <f t="shared" si="2"/>
        <v>5</v>
      </c>
      <c r="Q34" s="327">
        <v>5</v>
      </c>
      <c r="R34" s="327">
        <v>5</v>
      </c>
      <c r="S34" s="327">
        <v>5</v>
      </c>
      <c r="T34" s="327">
        <v>5</v>
      </c>
      <c r="U34" s="278">
        <f t="shared" si="3"/>
        <v>5</v>
      </c>
      <c r="V34" s="371">
        <v>5</v>
      </c>
      <c r="W34" s="372">
        <v>5</v>
      </c>
      <c r="X34" s="372">
        <v>5</v>
      </c>
      <c r="Y34" s="373">
        <v>5</v>
      </c>
      <c r="Z34" s="278">
        <f t="shared" si="4"/>
        <v>5</v>
      </c>
      <c r="AA34" s="281">
        <v>5</v>
      </c>
      <c r="AB34" s="281">
        <v>5</v>
      </c>
      <c r="AC34" s="281">
        <v>5</v>
      </c>
      <c r="AD34" s="281">
        <v>5</v>
      </c>
      <c r="AE34" s="283">
        <f>AD34</f>
        <v>5</v>
      </c>
      <c r="AF34" s="281">
        <v>5</v>
      </c>
      <c r="AG34" s="283">
        <v>5</v>
      </c>
      <c r="AH34" s="283">
        <v>5</v>
      </c>
      <c r="AI34" s="284">
        <v>5</v>
      </c>
      <c r="AJ34" s="257"/>
      <c r="AK34" s="257"/>
      <c r="AL34" s="257"/>
      <c r="AM34" s="257"/>
      <c r="AN34" s="257"/>
      <c r="AO34" s="257"/>
      <c r="AP34" s="257"/>
      <c r="AQ34" s="257"/>
      <c r="AR34" s="257"/>
      <c r="AS34" s="257"/>
      <c r="AT34" s="257"/>
      <c r="AU34" s="257"/>
      <c r="AV34" s="257"/>
      <c r="AW34" s="257"/>
      <c r="AX34" s="257"/>
      <c r="AY34" s="257"/>
      <c r="AZ34" s="257"/>
      <c r="BA34" s="257"/>
      <c r="BB34" s="257"/>
      <c r="BC34" s="257"/>
      <c r="BD34" s="257"/>
      <c r="BE34" s="257"/>
      <c r="BF34" s="257"/>
      <c r="BG34" s="257"/>
      <c r="BH34" s="257"/>
      <c r="BI34" s="257"/>
      <c r="BJ34" s="257"/>
      <c r="BK34" s="257"/>
      <c r="BL34" s="257"/>
      <c r="BM34" s="257"/>
      <c r="BN34" s="257"/>
      <c r="BO34" s="257"/>
      <c r="BP34" s="257"/>
      <c r="BQ34" s="257"/>
      <c r="BR34" s="257"/>
      <c r="BS34" s="257"/>
      <c r="BT34" s="257"/>
      <c r="BU34" s="257"/>
      <c r="BV34" s="257"/>
    </row>
    <row r="35" spans="1:74" s="409" customFormat="1" x14ac:dyDescent="0.2">
      <c r="A35" s="312" t="s">
        <v>150</v>
      </c>
      <c r="B35" s="313">
        <f>B34</f>
        <v>5</v>
      </c>
      <c r="C35" s="313">
        <f>C34</f>
        <v>5</v>
      </c>
      <c r="D35" s="313">
        <f>D34</f>
        <v>5</v>
      </c>
      <c r="E35" s="313">
        <f>E34</f>
        <v>5</v>
      </c>
      <c r="F35" s="314">
        <f>E35</f>
        <v>5</v>
      </c>
      <c r="G35" s="313">
        <f>G34</f>
        <v>5</v>
      </c>
      <c r="H35" s="313">
        <f>H34</f>
        <v>5</v>
      </c>
      <c r="I35" s="313">
        <f>I34</f>
        <v>5</v>
      </c>
      <c r="J35" s="313">
        <f>J34</f>
        <v>5</v>
      </c>
      <c r="K35" s="314">
        <f t="shared" si="1"/>
        <v>5</v>
      </c>
      <c r="L35" s="313">
        <f>L34</f>
        <v>5</v>
      </c>
      <c r="M35" s="313">
        <f>M34</f>
        <v>5</v>
      </c>
      <c r="N35" s="313">
        <f>N34</f>
        <v>5</v>
      </c>
      <c r="O35" s="313">
        <f>O34</f>
        <v>5</v>
      </c>
      <c r="P35" s="314">
        <f t="shared" si="2"/>
        <v>5</v>
      </c>
      <c r="Q35" s="313">
        <f>Q34</f>
        <v>5</v>
      </c>
      <c r="R35" s="313">
        <f>R34</f>
        <v>5</v>
      </c>
      <c r="S35" s="313">
        <f>S34</f>
        <v>5</v>
      </c>
      <c r="T35" s="313">
        <f>T34</f>
        <v>5</v>
      </c>
      <c r="U35" s="314">
        <f t="shared" si="3"/>
        <v>5</v>
      </c>
      <c r="V35" s="374">
        <f>V34</f>
        <v>5</v>
      </c>
      <c r="W35" s="374">
        <f>W34</f>
        <v>5</v>
      </c>
      <c r="X35" s="374">
        <f>X34</f>
        <v>5</v>
      </c>
      <c r="Y35" s="374">
        <f>Y34</f>
        <v>5</v>
      </c>
      <c r="Z35" s="314">
        <f t="shared" si="4"/>
        <v>5</v>
      </c>
      <c r="AA35" s="321">
        <f>AA34</f>
        <v>5</v>
      </c>
      <c r="AB35" s="321">
        <f>AB34</f>
        <v>5</v>
      </c>
      <c r="AC35" s="321">
        <f>AC34</f>
        <v>5</v>
      </c>
      <c r="AD35" s="321">
        <f>AD34</f>
        <v>5</v>
      </c>
      <c r="AE35" s="370">
        <f>AD35</f>
        <v>5</v>
      </c>
      <c r="AF35" s="321">
        <f>AF34</f>
        <v>5</v>
      </c>
      <c r="AG35" s="370">
        <f>AG34</f>
        <v>5</v>
      </c>
      <c r="AH35" s="370">
        <f>AH34</f>
        <v>5</v>
      </c>
      <c r="AI35" s="375">
        <f>AI34</f>
        <v>5</v>
      </c>
      <c r="AJ35" s="322"/>
      <c r="AK35" s="322"/>
      <c r="AL35" s="322"/>
      <c r="AM35" s="322"/>
      <c r="AN35" s="322"/>
      <c r="AO35" s="322"/>
      <c r="AP35" s="322"/>
      <c r="AQ35" s="322"/>
      <c r="AR35" s="322"/>
      <c r="AS35" s="322"/>
      <c r="AT35" s="322"/>
      <c r="AU35" s="322"/>
      <c r="AV35" s="322"/>
      <c r="AW35" s="322"/>
      <c r="AX35" s="322"/>
      <c r="AY35" s="322"/>
      <c r="AZ35" s="322"/>
      <c r="BA35" s="322"/>
      <c r="BB35" s="322"/>
      <c r="BC35" s="322"/>
      <c r="BD35" s="322"/>
      <c r="BE35" s="322"/>
      <c r="BF35" s="322"/>
      <c r="BG35" s="322"/>
      <c r="BH35" s="322"/>
      <c r="BI35" s="322"/>
      <c r="BJ35" s="322"/>
      <c r="BK35" s="322"/>
      <c r="BL35" s="322"/>
      <c r="BM35" s="322"/>
      <c r="BN35" s="322"/>
      <c r="BO35" s="322"/>
      <c r="BP35" s="322"/>
      <c r="BQ35" s="322"/>
      <c r="BR35" s="322"/>
      <c r="BS35" s="322"/>
      <c r="BT35" s="322"/>
      <c r="BU35" s="322"/>
      <c r="BV35" s="322"/>
    </row>
    <row r="36" spans="1:74" s="409" customFormat="1" x14ac:dyDescent="0.2">
      <c r="A36" s="312" t="s">
        <v>151</v>
      </c>
      <c r="B36" s="313">
        <f>B35+B32</f>
        <v>19.197499999999998</v>
      </c>
      <c r="C36" s="313">
        <f>C35+C32</f>
        <v>16.359999999999996</v>
      </c>
      <c r="D36" s="313">
        <f>D35+D32</f>
        <v>16.359999999999996</v>
      </c>
      <c r="E36" s="313">
        <f>E35+E32</f>
        <v>19.583499999999994</v>
      </c>
      <c r="F36" s="314">
        <f>E36</f>
        <v>19.583499999999994</v>
      </c>
      <c r="G36" s="313">
        <f>G35+G32</f>
        <v>10.294</v>
      </c>
      <c r="H36" s="313">
        <f>H35+H32</f>
        <v>10.456</v>
      </c>
      <c r="I36" s="313">
        <f>I35+I32</f>
        <v>11.41</v>
      </c>
      <c r="J36" s="313">
        <f>J35+J32</f>
        <v>12.1</v>
      </c>
      <c r="K36" s="314">
        <f t="shared" si="1"/>
        <v>12.1</v>
      </c>
      <c r="L36" s="313">
        <f>L35+L32</f>
        <v>10.6129</v>
      </c>
      <c r="M36" s="313">
        <f>M35+M32</f>
        <v>10.948599999999999</v>
      </c>
      <c r="N36" s="313">
        <f>N35+N32</f>
        <v>12.9475</v>
      </c>
      <c r="O36" s="313">
        <f>O35+O32</f>
        <v>14.391999999999999</v>
      </c>
      <c r="P36" s="314">
        <f t="shared" si="2"/>
        <v>14.391999999999999</v>
      </c>
      <c r="Q36" s="313">
        <f>Q35+Q32</f>
        <v>11.219950000000001</v>
      </c>
      <c r="R36" s="313">
        <f>R35+R32</f>
        <v>11.8855</v>
      </c>
      <c r="S36" s="313">
        <f>S35+S32</f>
        <v>15.87745</v>
      </c>
      <c r="T36" s="313">
        <f>T35+T32</f>
        <v>18.760599999999997</v>
      </c>
      <c r="U36" s="314">
        <f t="shared" si="3"/>
        <v>18.760599999999997</v>
      </c>
      <c r="V36" s="313">
        <f>V35+V32</f>
        <v>12.312347500000001</v>
      </c>
      <c r="W36" s="313">
        <f>W35+W32</f>
        <v>13.571334999999999</v>
      </c>
      <c r="X36" s="313">
        <f>X35+X32</f>
        <v>21.150482499999999</v>
      </c>
      <c r="Y36" s="313">
        <f>Y35+Y32</f>
        <v>26.622909999999997</v>
      </c>
      <c r="Z36" s="314">
        <f t="shared" si="4"/>
        <v>26.622909999999997</v>
      </c>
      <c r="AA36" s="321">
        <f>AA35+AA32</f>
        <v>14.162225500000002</v>
      </c>
      <c r="AB36" s="321">
        <f>AB35+AB32</f>
        <v>16.428402999999999</v>
      </c>
      <c r="AC36" s="321">
        <f>AC35+AC32</f>
        <v>30.070868500000003</v>
      </c>
      <c r="AD36" s="321">
        <f>AD35+AD32</f>
        <v>39.921237999999995</v>
      </c>
      <c r="AE36" s="370">
        <f>AD36</f>
        <v>39.921237999999995</v>
      </c>
      <c r="AF36" s="321">
        <f>AF35+AF32</f>
        <v>113.17571425</v>
      </c>
      <c r="AG36" s="370">
        <f>AG35+AG32</f>
        <v>175.728869425</v>
      </c>
      <c r="AH36" s="370">
        <f>AH35+AH32</f>
        <v>260.24500703125</v>
      </c>
      <c r="AI36" s="370">
        <f>AI35+AI32</f>
        <v>363.97675620999996</v>
      </c>
      <c r="AJ36" s="322"/>
      <c r="AK36" s="322"/>
      <c r="AL36" s="322"/>
      <c r="AM36" s="322"/>
      <c r="AN36" s="322"/>
      <c r="AO36" s="322"/>
      <c r="AP36" s="322"/>
      <c r="AQ36" s="322"/>
      <c r="AR36" s="322"/>
      <c r="AS36" s="322"/>
      <c r="AT36" s="322"/>
      <c r="AU36" s="322"/>
      <c r="AV36" s="322"/>
      <c r="AW36" s="322"/>
      <c r="AX36" s="322"/>
      <c r="AY36" s="322"/>
      <c r="AZ36" s="322"/>
      <c r="BA36" s="322"/>
      <c r="BB36" s="322"/>
      <c r="BC36" s="322"/>
      <c r="BD36" s="322"/>
      <c r="BE36" s="322"/>
      <c r="BF36" s="322"/>
      <c r="BG36" s="322"/>
      <c r="BH36" s="322"/>
      <c r="BI36" s="322"/>
      <c r="BJ36" s="322"/>
      <c r="BK36" s="322"/>
      <c r="BL36" s="322"/>
      <c r="BM36" s="322"/>
      <c r="BN36" s="322"/>
      <c r="BO36" s="322"/>
      <c r="BP36" s="322"/>
      <c r="BQ36" s="322"/>
      <c r="BR36" s="322"/>
      <c r="BS36" s="322"/>
      <c r="BT36" s="322"/>
      <c r="BU36" s="322"/>
      <c r="BV36" s="322"/>
    </row>
    <row r="37" spans="1:74" s="405" customFormat="1" x14ac:dyDescent="0.2">
      <c r="A37" s="365"/>
      <c r="B37" s="276"/>
      <c r="C37" s="276"/>
      <c r="D37" s="276"/>
      <c r="E37" s="277"/>
      <c r="F37" s="278"/>
      <c r="G37" s="279"/>
      <c r="H37" s="279"/>
      <c r="I37" s="279"/>
      <c r="J37" s="279"/>
      <c r="K37" s="278"/>
      <c r="L37" s="279"/>
      <c r="M37" s="279"/>
      <c r="N37" s="279"/>
      <c r="O37" s="279"/>
      <c r="P37" s="278"/>
      <c r="Q37" s="279"/>
      <c r="R37" s="279"/>
      <c r="S37" s="279"/>
      <c r="T37" s="279"/>
      <c r="U37" s="278"/>
      <c r="V37" s="279"/>
      <c r="W37" s="279"/>
      <c r="X37" s="279"/>
      <c r="Y37" s="279"/>
      <c r="Z37" s="278"/>
      <c r="AA37" s="324"/>
      <c r="AB37" s="324"/>
      <c r="AC37" s="324"/>
      <c r="AD37" s="324"/>
      <c r="AE37" s="283"/>
      <c r="AF37" s="324"/>
      <c r="AG37" s="283"/>
      <c r="AH37" s="283"/>
      <c r="AI37" s="283"/>
      <c r="AJ37" s="257"/>
      <c r="AK37" s="257"/>
      <c r="AL37" s="257"/>
      <c r="AM37" s="257"/>
      <c r="AN37" s="257"/>
      <c r="AO37" s="257"/>
      <c r="AP37" s="257"/>
      <c r="AQ37" s="257"/>
      <c r="AR37" s="257"/>
      <c r="AS37" s="257"/>
      <c r="AT37" s="257"/>
      <c r="AU37" s="257"/>
      <c r="AV37" s="257"/>
      <c r="AW37" s="257"/>
      <c r="AX37" s="257"/>
      <c r="AY37" s="257"/>
      <c r="AZ37" s="257"/>
      <c r="BA37" s="257"/>
      <c r="BB37" s="257"/>
      <c r="BC37" s="257"/>
      <c r="BD37" s="257"/>
      <c r="BE37" s="257"/>
      <c r="BF37" s="257"/>
      <c r="BG37" s="257"/>
      <c r="BH37" s="257"/>
      <c r="BI37" s="257"/>
      <c r="BJ37" s="257"/>
      <c r="BK37" s="257"/>
      <c r="BL37" s="257"/>
      <c r="BM37" s="257"/>
      <c r="BN37" s="257"/>
      <c r="BO37" s="257"/>
      <c r="BP37" s="257"/>
      <c r="BQ37" s="257"/>
      <c r="BR37" s="257"/>
      <c r="BS37" s="257"/>
      <c r="BT37" s="257"/>
      <c r="BU37" s="257"/>
      <c r="BV37" s="257"/>
    </row>
    <row r="38" spans="1:74" s="405" customFormat="1" ht="15" thickBot="1" x14ac:dyDescent="0.25">
      <c r="A38" s="367"/>
      <c r="B38" s="276"/>
      <c r="C38" s="276"/>
      <c r="D38" s="276"/>
      <c r="E38" s="277"/>
      <c r="F38" s="278"/>
      <c r="G38" s="279"/>
      <c r="H38" s="279"/>
      <c r="I38" s="279"/>
      <c r="J38" s="279"/>
      <c r="K38" s="278"/>
      <c r="L38" s="279"/>
      <c r="M38" s="279"/>
      <c r="N38" s="279"/>
      <c r="O38" s="279"/>
      <c r="P38" s="278"/>
      <c r="Q38" s="279"/>
      <c r="R38" s="279"/>
      <c r="S38" s="279"/>
      <c r="T38" s="279"/>
      <c r="U38" s="278"/>
      <c r="V38" s="279"/>
      <c r="W38" s="279"/>
      <c r="X38" s="279"/>
      <c r="Y38" s="279"/>
      <c r="Z38" s="278"/>
      <c r="AA38" s="279"/>
      <c r="AB38" s="279"/>
      <c r="AC38" s="279"/>
      <c r="AD38" s="279"/>
      <c r="AE38" s="278"/>
      <c r="AF38" s="279"/>
      <c r="AG38" s="278"/>
      <c r="AH38" s="278"/>
      <c r="AI38" s="278"/>
      <c r="AJ38" s="257"/>
      <c r="AK38" s="257"/>
      <c r="AL38" s="257"/>
      <c r="AM38" s="257"/>
      <c r="AN38" s="257"/>
      <c r="AO38" s="257"/>
      <c r="AP38" s="257"/>
      <c r="AQ38" s="257"/>
      <c r="AR38" s="257"/>
      <c r="AS38" s="257"/>
      <c r="AT38" s="257"/>
      <c r="AU38" s="257"/>
      <c r="AV38" s="257"/>
      <c r="AW38" s="257"/>
      <c r="AX38" s="257"/>
      <c r="AY38" s="257"/>
      <c r="AZ38" s="257"/>
      <c r="BA38" s="257"/>
      <c r="BB38" s="257"/>
      <c r="BC38" s="257"/>
      <c r="BD38" s="257"/>
      <c r="BE38" s="257"/>
      <c r="BF38" s="257"/>
      <c r="BG38" s="257"/>
      <c r="BH38" s="257"/>
      <c r="BI38" s="257"/>
      <c r="BJ38" s="257"/>
      <c r="BK38" s="257"/>
      <c r="BL38" s="257"/>
      <c r="BM38" s="257"/>
      <c r="BN38" s="257"/>
      <c r="BO38" s="257"/>
      <c r="BP38" s="257"/>
      <c r="BQ38" s="257"/>
      <c r="BR38" s="257"/>
      <c r="BS38" s="257"/>
      <c r="BT38" s="257"/>
      <c r="BU38" s="257"/>
      <c r="BV38" s="257"/>
    </row>
    <row r="39" spans="1:74" s="405" customFormat="1" ht="15" thickBot="1" x14ac:dyDescent="0.25">
      <c r="A39" s="368" t="s">
        <v>152</v>
      </c>
      <c r="B39" s="331">
        <f>'Income Statement'!C40</f>
        <v>1.2355</v>
      </c>
      <c r="C39" s="331">
        <f>B39+'Income Statement'!D40</f>
        <v>2.7685000000000004</v>
      </c>
      <c r="D39" s="331">
        <f>C39+'Income Statement'!E40</f>
        <v>6.027000000000001</v>
      </c>
      <c r="E39" s="331">
        <f>D39+'Income Statement'!F40</f>
        <v>10.535</v>
      </c>
      <c r="F39" s="278">
        <f>E39</f>
        <v>10.535</v>
      </c>
      <c r="G39" s="331">
        <f>E39+'Income Statement'!H40</f>
        <v>12.744199999999999</v>
      </c>
      <c r="H39" s="331">
        <f>G39+'Income Statement'!I40</f>
        <v>15.785</v>
      </c>
      <c r="I39" s="331">
        <f>H39+'Income Statement'!J40</f>
        <v>23.722999999999999</v>
      </c>
      <c r="J39" s="331">
        <f>I39+'Income Statement'!K40</f>
        <v>35.202999999999989</v>
      </c>
      <c r="K39" s="278">
        <f t="shared" si="1"/>
        <v>35.202999999999989</v>
      </c>
      <c r="L39" s="331">
        <f>J39+'Income Statement'!M40</f>
        <v>39.764269999999989</v>
      </c>
      <c r="M39" s="331">
        <f>L39+'Income Statement'!N40</f>
        <v>46.440449999999984</v>
      </c>
      <c r="N39" s="331">
        <f>M39+'Income Statement'!O40</f>
        <v>65.709699999999984</v>
      </c>
      <c r="O39" s="331">
        <f>N39+'Income Statement'!P40</f>
        <v>94.079299999999975</v>
      </c>
      <c r="P39" s="278">
        <f t="shared" si="2"/>
        <v>94.079299999999975</v>
      </c>
      <c r="Q39" s="331">
        <f>O39+'Income Statement'!R40</f>
        <v>103.88825999999997</v>
      </c>
      <c r="R39" s="331">
        <f>Q39+'Income Statement'!S40</f>
        <v>118.66665999999998</v>
      </c>
      <c r="S39" s="331">
        <f>R39+'Income Statement'!T40</f>
        <v>163.25162</v>
      </c>
      <c r="T39" s="331">
        <f>S39+'Income Statement'!U40</f>
        <v>229.36410000000001</v>
      </c>
      <c r="U39" s="278">
        <f t="shared" si="3"/>
        <v>229.36410000000001</v>
      </c>
      <c r="V39" s="331">
        <f>T39+'Income Statement'!W40</f>
        <v>250.48983625</v>
      </c>
      <c r="W39" s="331">
        <f>V39+'Income Statement'!X40</f>
        <v>282.73662875000002</v>
      </c>
      <c r="X39" s="331">
        <f>W39+'Income Statement'!Y40</f>
        <v>381.93255750000003</v>
      </c>
      <c r="Y39" s="331">
        <f>X39+'Income Statement'!Z40</f>
        <v>529.46826250000004</v>
      </c>
      <c r="Z39" s="278">
        <f t="shared" si="4"/>
        <v>529.46826250000004</v>
      </c>
      <c r="AA39" s="336">
        <f>Y39+'Income Statement'!AB40</f>
        <v>570.95807239999999</v>
      </c>
      <c r="AB39" s="337">
        <f>AA39+'Income Statement'!AC40</f>
        <v>634.65642179999998</v>
      </c>
      <c r="AC39" s="337">
        <f>AB39+'Income Statement'!AD40</f>
        <v>832.05093310000007</v>
      </c>
      <c r="AD39" s="338">
        <f>AC39+'Income Statement'!AE40</f>
        <v>1125.9790654999999</v>
      </c>
      <c r="AE39" s="278">
        <f>AD39</f>
        <v>1125.9790654999999</v>
      </c>
      <c r="AF39" s="331">
        <f>AD39+'Income Statement'!AG40</f>
        <v>2260.2727317749996</v>
      </c>
      <c r="AG39" s="333">
        <f>AF39+'Income Statement'!AH40</f>
        <v>4273.9163474649995</v>
      </c>
      <c r="AH39" s="333">
        <f>AG39+'Income Statement'!AI40</f>
        <v>7604.9749409806245</v>
      </c>
      <c r="AI39" s="339">
        <f>AH39+'Income Statement'!AJ40</f>
        <v>12728.638680818625</v>
      </c>
      <c r="AJ39" s="257"/>
      <c r="AK39" s="376"/>
      <c r="AL39" s="257"/>
      <c r="AM39" s="257"/>
      <c r="AN39" s="257"/>
      <c r="AO39" s="257"/>
      <c r="AP39" s="257"/>
      <c r="AQ39" s="257"/>
      <c r="AR39" s="257"/>
      <c r="AS39" s="257"/>
      <c r="AT39" s="257"/>
      <c r="AU39" s="257"/>
      <c r="AV39" s="257"/>
      <c r="AW39" s="257"/>
      <c r="AX39" s="257"/>
      <c r="AY39" s="257"/>
      <c r="AZ39" s="257"/>
      <c r="BA39" s="257"/>
      <c r="BB39" s="257"/>
      <c r="BC39" s="257"/>
      <c r="BD39" s="257"/>
      <c r="BE39" s="257"/>
      <c r="BF39" s="257"/>
      <c r="BG39" s="257"/>
      <c r="BH39" s="257"/>
      <c r="BI39" s="257"/>
      <c r="BJ39" s="257"/>
      <c r="BK39" s="257"/>
      <c r="BL39" s="257"/>
      <c r="BM39" s="257"/>
      <c r="BN39" s="257"/>
      <c r="BO39" s="257"/>
      <c r="BP39" s="257"/>
      <c r="BQ39" s="257"/>
      <c r="BR39" s="257"/>
      <c r="BS39" s="257"/>
      <c r="BT39" s="257"/>
      <c r="BU39" s="257"/>
      <c r="BV39" s="257"/>
    </row>
    <row r="40" spans="1:74" s="405" customFormat="1" ht="15" thickBot="1" x14ac:dyDescent="0.25">
      <c r="A40" s="368" t="s">
        <v>153</v>
      </c>
      <c r="B40" s="327">
        <v>4</v>
      </c>
      <c r="C40" s="327">
        <v>4</v>
      </c>
      <c r="D40" s="327">
        <v>4</v>
      </c>
      <c r="E40" s="328">
        <v>4</v>
      </c>
      <c r="F40" s="278">
        <f>E40</f>
        <v>4</v>
      </c>
      <c r="G40" s="329">
        <v>4</v>
      </c>
      <c r="H40" s="329">
        <v>4</v>
      </c>
      <c r="I40" s="329">
        <v>4</v>
      </c>
      <c r="J40" s="329">
        <v>4</v>
      </c>
      <c r="K40" s="278">
        <f t="shared" si="1"/>
        <v>4</v>
      </c>
      <c r="L40" s="329">
        <v>4</v>
      </c>
      <c r="M40" s="329">
        <v>4</v>
      </c>
      <c r="N40" s="329">
        <v>4</v>
      </c>
      <c r="O40" s="329">
        <v>4</v>
      </c>
      <c r="P40" s="278">
        <f t="shared" si="2"/>
        <v>4</v>
      </c>
      <c r="Q40" s="329">
        <v>4</v>
      </c>
      <c r="R40" s="329">
        <v>4</v>
      </c>
      <c r="S40" s="329">
        <v>4</v>
      </c>
      <c r="T40" s="329">
        <v>4</v>
      </c>
      <c r="U40" s="278">
        <f t="shared" si="3"/>
        <v>4</v>
      </c>
      <c r="V40" s="329">
        <v>4</v>
      </c>
      <c r="W40" s="329">
        <v>4</v>
      </c>
      <c r="X40" s="329">
        <v>4</v>
      </c>
      <c r="Y40" s="329">
        <v>4</v>
      </c>
      <c r="Z40" s="278">
        <f t="shared" si="4"/>
        <v>4</v>
      </c>
      <c r="AA40" s="282">
        <v>4</v>
      </c>
      <c r="AB40" s="282">
        <v>4</v>
      </c>
      <c r="AC40" s="282">
        <v>4</v>
      </c>
      <c r="AD40" s="282">
        <v>4</v>
      </c>
      <c r="AE40" s="283">
        <f>AD40</f>
        <v>4</v>
      </c>
      <c r="AF40" s="282">
        <v>4</v>
      </c>
      <c r="AG40" s="283">
        <v>4</v>
      </c>
      <c r="AH40" s="283">
        <v>4</v>
      </c>
      <c r="AI40" s="283">
        <v>4</v>
      </c>
      <c r="AJ40" s="257"/>
      <c r="AK40" s="257"/>
      <c r="AL40" s="257"/>
      <c r="AM40" s="257"/>
      <c r="AN40" s="257"/>
      <c r="AO40" s="257"/>
      <c r="AP40" s="257"/>
      <c r="AQ40" s="257"/>
      <c r="AR40" s="257"/>
      <c r="AS40" s="257"/>
      <c r="AT40" s="257"/>
      <c r="AU40" s="257"/>
      <c r="AV40" s="257"/>
      <c r="AW40" s="257"/>
      <c r="AX40" s="257"/>
      <c r="AY40" s="257"/>
      <c r="AZ40" s="257"/>
      <c r="BA40" s="257"/>
      <c r="BB40" s="257"/>
      <c r="BC40" s="257"/>
      <c r="BD40" s="257"/>
      <c r="BE40" s="257"/>
      <c r="BF40" s="257"/>
      <c r="BG40" s="257"/>
      <c r="BH40" s="257"/>
      <c r="BI40" s="257"/>
      <c r="BJ40" s="257"/>
      <c r="BK40" s="257"/>
      <c r="BL40" s="257"/>
      <c r="BM40" s="257"/>
      <c r="BN40" s="257"/>
      <c r="BO40" s="257"/>
      <c r="BP40" s="257"/>
      <c r="BQ40" s="257"/>
      <c r="BR40" s="257"/>
      <c r="BS40" s="257"/>
      <c r="BT40" s="257"/>
      <c r="BU40" s="257"/>
      <c r="BV40" s="257"/>
    </row>
    <row r="41" spans="1:74" s="409" customFormat="1" ht="15" thickBot="1" x14ac:dyDescent="0.25">
      <c r="A41" s="312" t="s">
        <v>154</v>
      </c>
      <c r="B41" s="313">
        <f>SUM(B39:B40)</f>
        <v>5.2355</v>
      </c>
      <c r="C41" s="313">
        <f>SUM(C39:C40)</f>
        <v>6.7685000000000004</v>
      </c>
      <c r="D41" s="313">
        <f>SUM(D39:D40)</f>
        <v>10.027000000000001</v>
      </c>
      <c r="E41" s="313">
        <f>SUM(E39:E40)</f>
        <v>14.535</v>
      </c>
      <c r="F41" s="314">
        <f>E41</f>
        <v>14.535</v>
      </c>
      <c r="G41" s="313">
        <f>SUM(G39:G40)</f>
        <v>16.744199999999999</v>
      </c>
      <c r="H41" s="313">
        <f>SUM(H39:H40)</f>
        <v>19.785</v>
      </c>
      <c r="I41" s="313">
        <f>SUM(I39:I40)</f>
        <v>27.722999999999999</v>
      </c>
      <c r="J41" s="313">
        <f>SUM(J39:J40)</f>
        <v>39.202999999999989</v>
      </c>
      <c r="K41" s="314">
        <f t="shared" si="1"/>
        <v>39.202999999999989</v>
      </c>
      <c r="L41" s="313">
        <f>SUM(L39:L40)</f>
        <v>43.764269999999989</v>
      </c>
      <c r="M41" s="313">
        <f>SUM(M39:M40)</f>
        <v>50.440449999999984</v>
      </c>
      <c r="N41" s="313">
        <f>SUM(N39:N40)</f>
        <v>69.709699999999984</v>
      </c>
      <c r="O41" s="313">
        <f>SUM(O39:O40)</f>
        <v>98.079299999999975</v>
      </c>
      <c r="P41" s="314">
        <f t="shared" si="2"/>
        <v>98.079299999999975</v>
      </c>
      <c r="Q41" s="313">
        <f>SUM(Q39:Q40)</f>
        <v>107.88825999999997</v>
      </c>
      <c r="R41" s="313">
        <f>SUM(R39:R40)</f>
        <v>122.66665999999998</v>
      </c>
      <c r="S41" s="313">
        <f>SUM(S39:S40)</f>
        <v>167.25162</v>
      </c>
      <c r="T41" s="313">
        <f>SUM(T39:T40)</f>
        <v>233.36410000000001</v>
      </c>
      <c r="U41" s="314">
        <f t="shared" si="3"/>
        <v>233.36410000000001</v>
      </c>
      <c r="V41" s="315">
        <f>SUM(V39:V40)</f>
        <v>254.48983625</v>
      </c>
      <c r="W41" s="316">
        <f>SUM(W39:W40)</f>
        <v>286.73662875000002</v>
      </c>
      <c r="X41" s="316">
        <f>SUM(X39:X40)</f>
        <v>385.93255750000003</v>
      </c>
      <c r="Y41" s="317">
        <f>SUM(Y39:Y40)</f>
        <v>533.46826250000004</v>
      </c>
      <c r="Z41" s="314">
        <f t="shared" si="4"/>
        <v>533.46826250000004</v>
      </c>
      <c r="AA41" s="313">
        <f>SUM(AA39:AA40)</f>
        <v>574.95807239999999</v>
      </c>
      <c r="AB41" s="313">
        <f>SUM(AB39:AB40)</f>
        <v>638.65642179999998</v>
      </c>
      <c r="AC41" s="313">
        <f>SUM(AC39:AC40)</f>
        <v>836.05093310000007</v>
      </c>
      <c r="AD41" s="313">
        <f>SUM(AD39:AD40)</f>
        <v>1129.9790654999999</v>
      </c>
      <c r="AE41" s="314">
        <f>AD41</f>
        <v>1129.9790654999999</v>
      </c>
      <c r="AF41" s="313">
        <f>SUM(AF39:AF40)</f>
        <v>2264.2727317749996</v>
      </c>
      <c r="AG41" s="314">
        <f>SUM(AG39:AG40)</f>
        <v>4277.9163474649995</v>
      </c>
      <c r="AH41" s="314">
        <f>SUM(AH39:AH40)</f>
        <v>7608.9749409806245</v>
      </c>
      <c r="AI41" s="314">
        <f>SUM(AI39:AI40)</f>
        <v>12732.638680818625</v>
      </c>
      <c r="AJ41" s="322"/>
      <c r="AK41" s="322"/>
      <c r="AL41" s="322"/>
      <c r="AM41" s="322"/>
      <c r="AN41" s="322"/>
      <c r="AO41" s="322"/>
      <c r="AP41" s="322"/>
      <c r="AQ41" s="322"/>
      <c r="AR41" s="322"/>
      <c r="AS41" s="322"/>
      <c r="AT41" s="322"/>
      <c r="AU41" s="322"/>
      <c r="AV41" s="322"/>
      <c r="AW41" s="322"/>
      <c r="AX41" s="322"/>
      <c r="AY41" s="322"/>
      <c r="AZ41" s="322"/>
      <c r="BA41" s="322"/>
      <c r="BB41" s="322"/>
      <c r="BC41" s="322"/>
      <c r="BD41" s="322"/>
      <c r="BE41" s="322"/>
      <c r="BF41" s="322"/>
      <c r="BG41" s="322"/>
      <c r="BH41" s="322"/>
      <c r="BI41" s="322"/>
      <c r="BJ41" s="322"/>
      <c r="BK41" s="322"/>
      <c r="BL41" s="322"/>
      <c r="BM41" s="322"/>
      <c r="BN41" s="322"/>
      <c r="BO41" s="322"/>
      <c r="BP41" s="322"/>
      <c r="BQ41" s="322"/>
      <c r="BR41" s="322"/>
      <c r="BS41" s="322"/>
      <c r="BT41" s="322"/>
      <c r="BU41" s="322"/>
      <c r="BV41" s="322"/>
    </row>
    <row r="42" spans="1:74" s="412" customFormat="1" ht="15" thickBot="1" x14ac:dyDescent="0.25">
      <c r="A42" s="377"/>
      <c r="B42" s="378"/>
      <c r="C42" s="378"/>
      <c r="D42" s="378"/>
      <c r="E42" s="379"/>
      <c r="F42" s="380"/>
      <c r="G42" s="378"/>
      <c r="H42" s="378"/>
      <c r="I42" s="378"/>
      <c r="J42" s="378"/>
      <c r="K42" s="380"/>
      <c r="L42" s="378"/>
      <c r="M42" s="378"/>
      <c r="N42" s="378"/>
      <c r="O42" s="378"/>
      <c r="P42" s="380"/>
      <c r="Q42" s="378"/>
      <c r="R42" s="378"/>
      <c r="S42" s="378"/>
      <c r="T42" s="378"/>
      <c r="U42" s="380"/>
      <c r="V42" s="381"/>
      <c r="W42" s="381"/>
      <c r="X42" s="381"/>
      <c r="Y42" s="381"/>
      <c r="Z42" s="380"/>
      <c r="AA42" s="378"/>
      <c r="AB42" s="378"/>
      <c r="AC42" s="378"/>
      <c r="AD42" s="378"/>
      <c r="AE42" s="380"/>
      <c r="AF42" s="378"/>
      <c r="AG42" s="380"/>
      <c r="AH42" s="380"/>
      <c r="AI42" s="380"/>
      <c r="AJ42" s="257"/>
      <c r="AK42" s="257"/>
      <c r="AL42" s="257"/>
      <c r="AM42" s="257"/>
      <c r="AN42" s="257"/>
      <c r="AO42" s="257"/>
      <c r="AP42" s="257"/>
      <c r="AQ42" s="257"/>
      <c r="AR42" s="257"/>
      <c r="AS42" s="257"/>
      <c r="AT42" s="257"/>
      <c r="AU42" s="257"/>
      <c r="AV42" s="257"/>
      <c r="AW42" s="257"/>
      <c r="AX42" s="257"/>
      <c r="AY42" s="257"/>
      <c r="AZ42" s="257"/>
      <c r="BA42" s="257"/>
      <c r="BB42" s="257"/>
      <c r="BC42" s="257"/>
      <c r="BD42" s="257"/>
      <c r="BE42" s="257"/>
      <c r="BF42" s="257"/>
      <c r="BG42" s="257"/>
      <c r="BH42" s="257"/>
      <c r="BI42" s="257"/>
      <c r="BJ42" s="257"/>
      <c r="BK42" s="257"/>
      <c r="BL42" s="257"/>
      <c r="BM42" s="257"/>
      <c r="BN42" s="257"/>
      <c r="BO42" s="257"/>
      <c r="BP42" s="257"/>
      <c r="BQ42" s="257"/>
      <c r="BR42" s="257"/>
      <c r="BS42" s="257"/>
      <c r="BT42" s="257"/>
      <c r="BU42" s="257"/>
      <c r="BV42" s="257"/>
    </row>
    <row r="43" spans="1:74" s="409" customFormat="1" ht="15" thickBot="1" x14ac:dyDescent="0.25">
      <c r="A43" s="354" t="s">
        <v>155</v>
      </c>
      <c r="B43" s="355">
        <f>B41+B36</f>
        <v>24.433</v>
      </c>
      <c r="C43" s="355">
        <f>C41+C36</f>
        <v>23.128499999999995</v>
      </c>
      <c r="D43" s="355">
        <f>D41+D36</f>
        <v>26.386999999999997</v>
      </c>
      <c r="E43" s="355">
        <f>E41+E36</f>
        <v>34.118499999999997</v>
      </c>
      <c r="F43" s="356">
        <f>E43</f>
        <v>34.118499999999997</v>
      </c>
      <c r="G43" s="355">
        <f>G41+G36</f>
        <v>27.0382</v>
      </c>
      <c r="H43" s="355">
        <f>H41+H36</f>
        <v>30.241</v>
      </c>
      <c r="I43" s="355">
        <f>I41+I36</f>
        <v>39.132999999999996</v>
      </c>
      <c r="J43" s="355">
        <f>J41+J36</f>
        <v>51.30299999999999</v>
      </c>
      <c r="K43" s="356">
        <f t="shared" si="1"/>
        <v>51.30299999999999</v>
      </c>
      <c r="L43" s="355">
        <f>L41+L36</f>
        <v>54.377169999999992</v>
      </c>
      <c r="M43" s="355">
        <f>M41+M36</f>
        <v>61.389049999999983</v>
      </c>
      <c r="N43" s="355">
        <f>N41+N36</f>
        <v>82.657199999999989</v>
      </c>
      <c r="O43" s="355">
        <f>O41+O36</f>
        <v>112.47129999999997</v>
      </c>
      <c r="P43" s="356">
        <f t="shared" si="2"/>
        <v>112.47129999999997</v>
      </c>
      <c r="Q43" s="315">
        <f>Q41+Q36</f>
        <v>119.10820999999997</v>
      </c>
      <c r="R43" s="316">
        <f>R41+R36</f>
        <v>134.55215999999999</v>
      </c>
      <c r="S43" s="316">
        <f>S41+S36</f>
        <v>183.12907000000001</v>
      </c>
      <c r="T43" s="317">
        <f>T41+T36</f>
        <v>252.12470000000002</v>
      </c>
      <c r="U43" s="356">
        <f t="shared" si="3"/>
        <v>252.12470000000002</v>
      </c>
      <c r="V43" s="355">
        <f>V41+V36</f>
        <v>266.80218374999998</v>
      </c>
      <c r="W43" s="355">
        <f>W41+W36</f>
        <v>300.30796375</v>
      </c>
      <c r="X43" s="355">
        <f>X41+X36</f>
        <v>407.08304000000004</v>
      </c>
      <c r="Y43" s="355">
        <f>Y41+Y36</f>
        <v>560.09117250000008</v>
      </c>
      <c r="Z43" s="356">
        <f t="shared" si="4"/>
        <v>560.09117250000008</v>
      </c>
      <c r="AA43" s="355">
        <f>AA41+AA36</f>
        <v>589.12029789999997</v>
      </c>
      <c r="AB43" s="355">
        <f>AB41+AB36</f>
        <v>655.08482479999998</v>
      </c>
      <c r="AC43" s="355">
        <f>AC41+AC36</f>
        <v>866.12180160000003</v>
      </c>
      <c r="AD43" s="355">
        <f>AD41+AD36</f>
        <v>1169.9003034999998</v>
      </c>
      <c r="AE43" s="356">
        <f>AD43</f>
        <v>1169.9003034999998</v>
      </c>
      <c r="AF43" s="355">
        <f>AF41+AF36</f>
        <v>2377.4484460249996</v>
      </c>
      <c r="AG43" s="356">
        <f>AG41+AG36</f>
        <v>4453.6452168899996</v>
      </c>
      <c r="AH43" s="356">
        <f>AH41+AH36</f>
        <v>7869.2199480118743</v>
      </c>
      <c r="AI43" s="356">
        <f>AI41+AI36</f>
        <v>13096.615437028626</v>
      </c>
      <c r="AJ43" s="322"/>
      <c r="AK43" s="322"/>
      <c r="AL43" s="322"/>
      <c r="AM43" s="322"/>
      <c r="AN43" s="322"/>
      <c r="AO43" s="322"/>
      <c r="AP43" s="322"/>
      <c r="AQ43" s="322"/>
      <c r="AR43" s="322"/>
      <c r="AS43" s="322"/>
      <c r="AT43" s="322"/>
      <c r="AU43" s="322"/>
      <c r="AV43" s="322"/>
      <c r="AW43" s="322"/>
      <c r="AX43" s="322"/>
      <c r="AY43" s="322"/>
      <c r="AZ43" s="322"/>
      <c r="BA43" s="322"/>
      <c r="BB43" s="322"/>
      <c r="BC43" s="322"/>
      <c r="BD43" s="322"/>
      <c r="BE43" s="322"/>
      <c r="BF43" s="322"/>
      <c r="BG43" s="322"/>
      <c r="BH43" s="322"/>
      <c r="BI43" s="322"/>
      <c r="BJ43" s="322"/>
      <c r="BK43" s="322"/>
      <c r="BL43" s="322"/>
      <c r="BM43" s="322"/>
      <c r="BN43" s="322"/>
      <c r="BO43" s="322"/>
      <c r="BP43" s="322"/>
      <c r="BQ43" s="322"/>
      <c r="BR43" s="322"/>
      <c r="BS43" s="322"/>
      <c r="BT43" s="322"/>
      <c r="BU43" s="322"/>
      <c r="BV43" s="322"/>
    </row>
    <row r="44" spans="1:74" s="405" customFormat="1" x14ac:dyDescent="0.2">
      <c r="A44" s="382" t="s">
        <v>156</v>
      </c>
      <c r="B44" s="383" t="str">
        <f t="shared" ref="B44:AF44" si="6">IF(ROUND(B43,6)=ROUND(B25,6),"YES","NO")</f>
        <v>YES</v>
      </c>
      <c r="C44" s="383" t="str">
        <f t="shared" si="6"/>
        <v>YES</v>
      </c>
      <c r="D44" s="383" t="str">
        <f t="shared" si="6"/>
        <v>YES</v>
      </c>
      <c r="E44" s="384" t="str">
        <f t="shared" si="6"/>
        <v>YES</v>
      </c>
      <c r="F44" s="385" t="str">
        <f t="shared" si="6"/>
        <v>YES</v>
      </c>
      <c r="G44" s="383" t="str">
        <f t="shared" si="6"/>
        <v>YES</v>
      </c>
      <c r="H44" s="383" t="str">
        <f t="shared" si="6"/>
        <v>YES</v>
      </c>
      <c r="I44" s="383" t="str">
        <f t="shared" si="6"/>
        <v>YES</v>
      </c>
      <c r="J44" s="383" t="str">
        <f t="shared" si="6"/>
        <v>YES</v>
      </c>
      <c r="K44" s="385" t="str">
        <f t="shared" si="6"/>
        <v>YES</v>
      </c>
      <c r="L44" s="383" t="str">
        <f t="shared" si="6"/>
        <v>YES</v>
      </c>
      <c r="M44" s="383" t="str">
        <f t="shared" si="6"/>
        <v>YES</v>
      </c>
      <c r="N44" s="383" t="str">
        <f t="shared" si="6"/>
        <v>YES</v>
      </c>
      <c r="O44" s="383" t="str">
        <f t="shared" si="6"/>
        <v>YES</v>
      </c>
      <c r="P44" s="385" t="str">
        <f t="shared" si="6"/>
        <v>YES</v>
      </c>
      <c r="Q44" s="383" t="str">
        <f t="shared" si="6"/>
        <v>YES</v>
      </c>
      <c r="R44" s="383" t="str">
        <f t="shared" si="6"/>
        <v>YES</v>
      </c>
      <c r="S44" s="383" t="str">
        <f t="shared" si="6"/>
        <v>YES</v>
      </c>
      <c r="T44" s="383" t="str">
        <f t="shared" si="6"/>
        <v>YES</v>
      </c>
      <c r="U44" s="385" t="str">
        <f t="shared" si="6"/>
        <v>YES</v>
      </c>
      <c r="V44" s="383" t="str">
        <f t="shared" si="6"/>
        <v>YES</v>
      </c>
      <c r="W44" s="383" t="str">
        <f t="shared" si="6"/>
        <v>YES</v>
      </c>
      <c r="X44" s="383" t="str">
        <f t="shared" si="6"/>
        <v>YES</v>
      </c>
      <c r="Y44" s="383" t="str">
        <f t="shared" si="6"/>
        <v>YES</v>
      </c>
      <c r="Z44" s="385" t="str">
        <f t="shared" si="6"/>
        <v>YES</v>
      </c>
      <c r="AA44" s="386" t="str">
        <f t="shared" si="6"/>
        <v>YES</v>
      </c>
      <c r="AB44" s="386" t="str">
        <f t="shared" si="6"/>
        <v>YES</v>
      </c>
      <c r="AC44" s="386" t="str">
        <f t="shared" si="6"/>
        <v>YES</v>
      </c>
      <c r="AD44" s="386" t="str">
        <f t="shared" si="6"/>
        <v>YES</v>
      </c>
      <c r="AE44" s="387" t="str">
        <f t="shared" si="6"/>
        <v>YES</v>
      </c>
      <c r="AF44" s="387" t="str">
        <f t="shared" si="6"/>
        <v>YES</v>
      </c>
      <c r="AG44" s="387" t="str">
        <f>IF(ROUND(AG43,6)=ROUND(AG25,6),"YES","NO")</f>
        <v>YES</v>
      </c>
      <c r="AH44" s="387" t="str">
        <f>IF(ROUND(AH43,6)=ROUND(AH25,6),"YES","NO")</f>
        <v>YES</v>
      </c>
      <c r="AI44" s="387" t="str">
        <f>IF(ROUND(AI43,6)=ROUND(AI25,6),"YES","NO")</f>
        <v>YES</v>
      </c>
      <c r="AJ44" s="257"/>
      <c r="AK44" s="257"/>
      <c r="AL44" s="257"/>
      <c r="AM44" s="257"/>
      <c r="AN44" s="257"/>
      <c r="AO44" s="257"/>
      <c r="AP44" s="257"/>
      <c r="AQ44" s="257"/>
      <c r="AR44" s="257"/>
      <c r="AS44" s="257"/>
      <c r="AT44" s="257"/>
      <c r="AU44" s="257"/>
      <c r="AV44" s="257"/>
      <c r="AW44" s="257"/>
      <c r="AX44" s="257"/>
      <c r="AY44" s="257"/>
      <c r="AZ44" s="257"/>
      <c r="BA44" s="257"/>
      <c r="BB44" s="257"/>
      <c r="BC44" s="257"/>
      <c r="BD44" s="257"/>
      <c r="BE44" s="257"/>
      <c r="BF44" s="257"/>
      <c r="BG44" s="257"/>
      <c r="BH44" s="257"/>
      <c r="BI44" s="257"/>
      <c r="BJ44" s="257"/>
      <c r="BK44" s="257"/>
      <c r="BL44" s="257"/>
      <c r="BM44" s="257"/>
      <c r="BN44" s="257"/>
      <c r="BO44" s="257"/>
      <c r="BP44" s="257"/>
      <c r="BQ44" s="257"/>
      <c r="BR44" s="257"/>
      <c r="BS44" s="257"/>
      <c r="BT44" s="257"/>
      <c r="BU44" s="257"/>
      <c r="BV44" s="257"/>
    </row>
    <row r="45" spans="1:74" s="405" customFormat="1" x14ac:dyDescent="0.2">
      <c r="A45" s="367"/>
      <c r="B45" s="388">
        <f>B43-B25</f>
        <v>0</v>
      </c>
      <c r="C45" s="389">
        <f>C43-C25</f>
        <v>0</v>
      </c>
      <c r="D45" s="389">
        <f t="shared" ref="D45:AI45" si="7">D43-D25</f>
        <v>0</v>
      </c>
      <c r="E45" s="390">
        <f t="shared" si="7"/>
        <v>0</v>
      </c>
      <c r="F45" s="391">
        <f t="shared" si="7"/>
        <v>0</v>
      </c>
      <c r="G45" s="392">
        <f t="shared" si="7"/>
        <v>0</v>
      </c>
      <c r="H45" s="392">
        <f t="shared" si="7"/>
        <v>0</v>
      </c>
      <c r="I45" s="392">
        <f t="shared" si="7"/>
        <v>0</v>
      </c>
      <c r="J45" s="392">
        <f t="shared" si="7"/>
        <v>0</v>
      </c>
      <c r="K45" s="391">
        <f t="shared" si="7"/>
        <v>0</v>
      </c>
      <c r="L45" s="392">
        <f t="shared" si="7"/>
        <v>0</v>
      </c>
      <c r="M45" s="392">
        <f t="shared" si="7"/>
        <v>0</v>
      </c>
      <c r="N45" s="392">
        <f t="shared" si="7"/>
        <v>0</v>
      </c>
      <c r="O45" s="392">
        <f t="shared" si="7"/>
        <v>0</v>
      </c>
      <c r="P45" s="391">
        <f t="shared" si="7"/>
        <v>0</v>
      </c>
      <c r="Q45" s="392">
        <f t="shared" si="7"/>
        <v>0</v>
      </c>
      <c r="R45" s="392">
        <f t="shared" si="7"/>
        <v>0</v>
      </c>
      <c r="S45" s="392">
        <f t="shared" si="7"/>
        <v>0</v>
      </c>
      <c r="T45" s="392">
        <f t="shared" si="7"/>
        <v>0</v>
      </c>
      <c r="U45" s="391">
        <f t="shared" si="7"/>
        <v>0</v>
      </c>
      <c r="V45" s="392">
        <f t="shared" si="7"/>
        <v>0</v>
      </c>
      <c r="W45" s="392">
        <f t="shared" si="7"/>
        <v>0</v>
      </c>
      <c r="X45" s="392">
        <f t="shared" si="7"/>
        <v>0</v>
      </c>
      <c r="Y45" s="392">
        <f t="shared" si="7"/>
        <v>0</v>
      </c>
      <c r="Z45" s="391">
        <f t="shared" si="7"/>
        <v>0</v>
      </c>
      <c r="AA45" s="392">
        <f t="shared" si="7"/>
        <v>0</v>
      </c>
      <c r="AB45" s="392">
        <f t="shared" si="7"/>
        <v>0</v>
      </c>
      <c r="AC45" s="392">
        <f t="shared" si="7"/>
        <v>0</v>
      </c>
      <c r="AD45" s="392">
        <f t="shared" si="7"/>
        <v>0</v>
      </c>
      <c r="AE45" s="391">
        <f t="shared" si="7"/>
        <v>0</v>
      </c>
      <c r="AF45" s="393">
        <f t="shared" si="7"/>
        <v>0</v>
      </c>
      <c r="AG45" s="393">
        <f t="shared" si="7"/>
        <v>0</v>
      </c>
      <c r="AH45" s="393">
        <f t="shared" si="7"/>
        <v>0</v>
      </c>
      <c r="AI45" s="393">
        <f t="shared" si="7"/>
        <v>0</v>
      </c>
      <c r="AJ45" s="257"/>
      <c r="AK45" s="257"/>
      <c r="AL45" s="257"/>
      <c r="AM45" s="257"/>
      <c r="AN45" s="257"/>
      <c r="AO45" s="257"/>
      <c r="AP45" s="257"/>
      <c r="AQ45" s="257"/>
      <c r="AR45" s="257"/>
      <c r="AS45" s="257"/>
      <c r="AT45" s="257"/>
      <c r="AU45" s="257"/>
      <c r="AV45" s="257"/>
      <c r="AW45" s="257"/>
      <c r="AX45" s="257"/>
      <c r="AY45" s="257"/>
      <c r="AZ45" s="257"/>
      <c r="BA45" s="257"/>
      <c r="BB45" s="257"/>
      <c r="BC45" s="257"/>
      <c r="BD45" s="257"/>
      <c r="BE45" s="257"/>
      <c r="BF45" s="257"/>
      <c r="BG45" s="257"/>
      <c r="BH45" s="257"/>
      <c r="BI45" s="257"/>
      <c r="BJ45" s="257"/>
      <c r="BK45" s="257"/>
      <c r="BL45" s="257"/>
      <c r="BM45" s="257"/>
      <c r="BN45" s="257"/>
      <c r="BO45" s="257"/>
      <c r="BP45" s="257"/>
      <c r="BQ45" s="257"/>
      <c r="BR45" s="257"/>
      <c r="BS45" s="257"/>
      <c r="BT45" s="257"/>
      <c r="BU45" s="257"/>
      <c r="BV45" s="257"/>
    </row>
    <row r="46" spans="1:74" s="405" customFormat="1" ht="15" thickBot="1" x14ac:dyDescent="0.25">
      <c r="A46" s="394"/>
      <c r="B46" s="395"/>
      <c r="C46" s="396"/>
      <c r="D46" s="397"/>
      <c r="E46" s="398"/>
      <c r="F46" s="399"/>
      <c r="G46" s="397"/>
      <c r="H46" s="397"/>
      <c r="I46" s="397"/>
      <c r="J46" s="397"/>
      <c r="K46" s="399"/>
      <c r="L46" s="397"/>
      <c r="M46" s="397"/>
      <c r="N46" s="397"/>
      <c r="O46" s="397"/>
      <c r="P46" s="399"/>
      <c r="Q46" s="397"/>
      <c r="R46" s="397"/>
      <c r="S46" s="397"/>
      <c r="T46" s="397"/>
      <c r="U46" s="399"/>
      <c r="V46" s="397"/>
      <c r="W46" s="397"/>
      <c r="X46" s="397"/>
      <c r="Y46" s="397"/>
      <c r="Z46" s="399"/>
      <c r="AA46" s="397"/>
      <c r="AB46" s="397"/>
      <c r="AC46" s="397"/>
      <c r="AD46" s="397"/>
      <c r="AE46" s="399"/>
      <c r="AF46" s="400"/>
      <c r="AG46" s="400"/>
      <c r="AH46" s="400"/>
      <c r="AI46" s="400"/>
      <c r="AJ46" s="257"/>
      <c r="AK46" s="257"/>
      <c r="AL46" s="257"/>
      <c r="AM46" s="257"/>
      <c r="AN46" s="257"/>
      <c r="AO46" s="257"/>
      <c r="AP46" s="257"/>
      <c r="AQ46" s="257"/>
      <c r="AR46" s="257"/>
      <c r="AS46" s="257"/>
      <c r="AT46" s="257"/>
      <c r="AU46" s="257"/>
      <c r="AV46" s="257"/>
      <c r="AW46" s="257"/>
      <c r="AX46" s="257"/>
      <c r="AY46" s="257"/>
      <c r="AZ46" s="257"/>
      <c r="BA46" s="257"/>
      <c r="BB46" s="257"/>
      <c r="BC46" s="257"/>
      <c r="BD46" s="257"/>
      <c r="BE46" s="257"/>
      <c r="BF46" s="257"/>
      <c r="BG46" s="257"/>
      <c r="BH46" s="257"/>
      <c r="BI46" s="257"/>
      <c r="BJ46" s="257"/>
      <c r="BK46" s="257"/>
      <c r="BL46" s="257"/>
      <c r="BM46" s="257"/>
      <c r="BN46" s="257"/>
      <c r="BO46" s="257"/>
      <c r="BP46" s="257"/>
      <c r="BQ46" s="257"/>
      <c r="BR46" s="257"/>
      <c r="BS46" s="257"/>
      <c r="BT46" s="257"/>
      <c r="BU46" s="257"/>
      <c r="BV46" s="257"/>
    </row>
    <row r="47" spans="1:74" s="14" customFormat="1" x14ac:dyDescent="0.2">
      <c r="A47" s="7"/>
      <c r="AE47" s="401"/>
      <c r="AF47" s="401"/>
      <c r="AG47" s="401"/>
      <c r="AH47" s="401"/>
      <c r="AI47" s="401"/>
    </row>
    <row r="48" spans="1:74" s="14" customFormat="1" ht="84" x14ac:dyDescent="0.2">
      <c r="A48" s="402" t="s">
        <v>157</v>
      </c>
      <c r="AE48" s="401"/>
      <c r="AF48" s="401"/>
      <c r="AG48" s="401"/>
      <c r="AH48" s="401"/>
      <c r="AI48" s="401"/>
    </row>
    <row r="49" spans="1:35" s="14" customFormat="1" x14ac:dyDescent="0.2">
      <c r="A49" s="4"/>
      <c r="AE49" s="401"/>
      <c r="AF49" s="401"/>
      <c r="AG49" s="401"/>
      <c r="AH49" s="401"/>
      <c r="AI49" s="401"/>
    </row>
    <row r="50" spans="1:35" s="14" customFormat="1" x14ac:dyDescent="0.2">
      <c r="A50" s="4"/>
      <c r="E50" s="403"/>
      <c r="AE50" s="401"/>
      <c r="AF50" s="401"/>
      <c r="AG50" s="401"/>
      <c r="AH50" s="401"/>
      <c r="AI50" s="401"/>
    </row>
    <row r="51" spans="1:35" s="14" customFormat="1" x14ac:dyDescent="0.2">
      <c r="A51" s="4"/>
      <c r="F51" s="404"/>
      <c r="AE51" s="401"/>
      <c r="AF51" s="401"/>
      <c r="AG51" s="401"/>
      <c r="AH51" s="401"/>
      <c r="AI51" s="401"/>
    </row>
    <row r="52" spans="1:35" s="14" customFormat="1" x14ac:dyDescent="0.2">
      <c r="A52" s="4"/>
      <c r="AE52" s="401"/>
      <c r="AF52" s="401"/>
      <c r="AG52" s="401"/>
      <c r="AH52" s="401"/>
      <c r="AI52" s="401"/>
    </row>
    <row r="53" spans="1:35" s="14" customFormat="1" x14ac:dyDescent="0.2">
      <c r="A53" s="4"/>
      <c r="AE53" s="401"/>
      <c r="AF53" s="401"/>
      <c r="AG53" s="401"/>
      <c r="AH53" s="401"/>
      <c r="AI53" s="401"/>
    </row>
    <row r="54" spans="1:35" s="14" customFormat="1" x14ac:dyDescent="0.2">
      <c r="A54" s="4"/>
      <c r="AE54" s="401"/>
      <c r="AF54" s="401"/>
      <c r="AG54" s="401"/>
      <c r="AH54" s="401"/>
      <c r="AI54" s="401"/>
    </row>
    <row r="55" spans="1:35" s="14" customFormat="1" x14ac:dyDescent="0.2">
      <c r="A55" s="4"/>
      <c r="AE55" s="401"/>
      <c r="AF55" s="401"/>
      <c r="AG55" s="401"/>
      <c r="AH55" s="401"/>
      <c r="AI55" s="401"/>
    </row>
    <row r="56" spans="1:35" s="14" customFormat="1" x14ac:dyDescent="0.2">
      <c r="A56" s="4"/>
      <c r="AE56" s="401"/>
      <c r="AF56" s="401"/>
      <c r="AG56" s="401"/>
      <c r="AH56" s="401"/>
      <c r="AI56" s="401"/>
    </row>
    <row r="57" spans="1:35" s="14" customFormat="1" x14ac:dyDescent="0.2">
      <c r="A57" s="4"/>
      <c r="AE57" s="401"/>
      <c r="AF57" s="401"/>
      <c r="AG57" s="401"/>
      <c r="AH57" s="401"/>
      <c r="AI57" s="401"/>
    </row>
    <row r="58" spans="1:35" s="14" customFormat="1" x14ac:dyDescent="0.2">
      <c r="A58" s="4"/>
      <c r="AE58" s="401"/>
      <c r="AF58" s="401"/>
      <c r="AG58" s="401"/>
      <c r="AH58" s="401"/>
      <c r="AI58" s="401"/>
    </row>
    <row r="59" spans="1:35" s="14" customFormat="1" x14ac:dyDescent="0.2">
      <c r="A59" s="4"/>
      <c r="AE59" s="401"/>
      <c r="AF59" s="401"/>
      <c r="AG59" s="401"/>
      <c r="AH59" s="401"/>
      <c r="AI59" s="401"/>
    </row>
    <row r="60" spans="1:35" s="14" customFormat="1" x14ac:dyDescent="0.2">
      <c r="A60" s="4"/>
      <c r="AE60" s="401"/>
      <c r="AF60" s="401"/>
      <c r="AG60" s="401"/>
      <c r="AH60" s="401"/>
      <c r="AI60" s="401"/>
    </row>
    <row r="61" spans="1:35" s="14" customFormat="1" x14ac:dyDescent="0.2">
      <c r="A61" s="4"/>
      <c r="AE61" s="401"/>
      <c r="AF61" s="401"/>
      <c r="AG61" s="401"/>
      <c r="AH61" s="401"/>
      <c r="AI61" s="401"/>
    </row>
    <row r="62" spans="1:35" s="14" customFormat="1" x14ac:dyDescent="0.2">
      <c r="A62" s="4"/>
      <c r="AE62" s="401"/>
      <c r="AF62" s="401"/>
      <c r="AG62" s="401"/>
      <c r="AH62" s="401"/>
      <c r="AI62" s="401"/>
    </row>
    <row r="63" spans="1:35" s="14" customFormat="1" x14ac:dyDescent="0.2">
      <c r="A63" s="4"/>
      <c r="AE63" s="401"/>
      <c r="AF63" s="401"/>
      <c r="AG63" s="401"/>
      <c r="AH63" s="401"/>
      <c r="AI63" s="401"/>
    </row>
    <row r="64" spans="1:35" s="14" customFormat="1" x14ac:dyDescent="0.2">
      <c r="A64" s="4"/>
      <c r="AE64" s="401"/>
      <c r="AF64" s="401"/>
      <c r="AG64" s="401"/>
      <c r="AH64" s="401"/>
      <c r="AI64" s="401"/>
    </row>
    <row r="65" spans="1:35" s="14" customFormat="1" x14ac:dyDescent="0.2">
      <c r="A65" s="4"/>
      <c r="AE65" s="401"/>
      <c r="AF65" s="401"/>
      <c r="AG65" s="401"/>
      <c r="AH65" s="401"/>
      <c r="AI65" s="401"/>
    </row>
    <row r="66" spans="1:35" s="14" customFormat="1" x14ac:dyDescent="0.2">
      <c r="A66" s="4"/>
      <c r="AE66" s="401"/>
      <c r="AF66" s="401"/>
      <c r="AG66" s="401"/>
      <c r="AH66" s="401"/>
      <c r="AI66" s="401"/>
    </row>
    <row r="67" spans="1:35" s="14" customFormat="1" x14ac:dyDescent="0.2">
      <c r="A67" s="4"/>
      <c r="AE67" s="401"/>
      <c r="AF67" s="401"/>
      <c r="AG67" s="401"/>
      <c r="AH67" s="401"/>
      <c r="AI67" s="401"/>
    </row>
    <row r="68" spans="1:35" s="14" customFormat="1" x14ac:dyDescent="0.2">
      <c r="A68" s="4"/>
      <c r="AE68" s="401"/>
      <c r="AF68" s="401"/>
      <c r="AG68" s="401"/>
      <c r="AH68" s="401"/>
      <c r="AI68" s="401"/>
    </row>
    <row r="69" spans="1:35" s="14" customFormat="1" x14ac:dyDescent="0.2">
      <c r="A69" s="4"/>
      <c r="AE69" s="401"/>
      <c r="AF69" s="401"/>
      <c r="AG69" s="401"/>
      <c r="AH69" s="401"/>
      <c r="AI69" s="401"/>
    </row>
    <row r="70" spans="1:35" s="14" customFormat="1" x14ac:dyDescent="0.2">
      <c r="A70" s="4"/>
      <c r="AE70" s="401"/>
      <c r="AF70" s="401"/>
      <c r="AG70" s="401"/>
      <c r="AH70" s="401"/>
      <c r="AI70" s="401"/>
    </row>
    <row r="71" spans="1:35" s="14" customFormat="1" x14ac:dyDescent="0.2">
      <c r="A71" s="4"/>
      <c r="AE71" s="401"/>
      <c r="AF71" s="401"/>
      <c r="AG71" s="401"/>
      <c r="AH71" s="401"/>
      <c r="AI71" s="401"/>
    </row>
    <row r="72" spans="1:35" s="14" customFormat="1" x14ac:dyDescent="0.2">
      <c r="A72" s="4"/>
      <c r="AE72" s="401"/>
      <c r="AF72" s="401"/>
      <c r="AG72" s="401"/>
      <c r="AH72" s="401"/>
      <c r="AI72" s="401"/>
    </row>
    <row r="73" spans="1:35" s="14" customFormat="1" x14ac:dyDescent="0.2">
      <c r="A73" s="4"/>
      <c r="AE73" s="401"/>
      <c r="AF73" s="401"/>
      <c r="AG73" s="401"/>
      <c r="AH73" s="401"/>
      <c r="AI73" s="401"/>
    </row>
    <row r="74" spans="1:35" s="14" customFormat="1" x14ac:dyDescent="0.2">
      <c r="A74" s="4"/>
      <c r="AE74" s="401"/>
      <c r="AF74" s="401"/>
      <c r="AG74" s="401"/>
      <c r="AH74" s="401"/>
      <c r="AI74" s="401"/>
    </row>
    <row r="75" spans="1:35" s="14" customFormat="1" x14ac:dyDescent="0.2">
      <c r="A75" s="4"/>
      <c r="AE75" s="401"/>
      <c r="AF75" s="401"/>
      <c r="AG75" s="401"/>
      <c r="AH75" s="401"/>
      <c r="AI75" s="401"/>
    </row>
    <row r="76" spans="1:35" s="14" customFormat="1" x14ac:dyDescent="0.2">
      <c r="A76" s="4"/>
      <c r="AE76" s="401"/>
      <c r="AF76" s="401"/>
      <c r="AG76" s="401"/>
      <c r="AH76" s="401"/>
      <c r="AI76" s="401"/>
    </row>
    <row r="77" spans="1:35" s="14" customFormat="1" x14ac:dyDescent="0.2">
      <c r="A77" s="4"/>
      <c r="AE77" s="401"/>
      <c r="AF77" s="401"/>
      <c r="AG77" s="401"/>
      <c r="AH77" s="401"/>
      <c r="AI77" s="401"/>
    </row>
    <row r="78" spans="1:35" s="14" customFormat="1" x14ac:dyDescent="0.2">
      <c r="A78" s="4"/>
      <c r="AE78" s="401"/>
      <c r="AF78" s="401"/>
      <c r="AG78" s="401"/>
      <c r="AH78" s="401"/>
      <c r="AI78" s="401"/>
    </row>
    <row r="79" spans="1:35" s="14" customFormat="1" x14ac:dyDescent="0.2">
      <c r="A79" s="4"/>
      <c r="AE79" s="401"/>
      <c r="AF79" s="401"/>
      <c r="AG79" s="401"/>
      <c r="AH79" s="401"/>
      <c r="AI79" s="401"/>
    </row>
    <row r="80" spans="1:35" s="14" customFormat="1" x14ac:dyDescent="0.2">
      <c r="A80" s="4"/>
      <c r="AE80" s="401"/>
      <c r="AF80" s="401"/>
      <c r="AG80" s="401"/>
      <c r="AH80" s="401"/>
      <c r="AI80" s="401"/>
    </row>
    <row r="81" spans="1:35" s="14" customFormat="1" x14ac:dyDescent="0.2">
      <c r="A81" s="4"/>
      <c r="AE81" s="401"/>
      <c r="AF81" s="401"/>
      <c r="AG81" s="401"/>
      <c r="AH81" s="401"/>
      <c r="AI81" s="401"/>
    </row>
    <row r="82" spans="1:35" s="14" customFormat="1" x14ac:dyDescent="0.2">
      <c r="A82" s="4"/>
      <c r="AE82" s="401"/>
      <c r="AF82" s="401"/>
      <c r="AG82" s="401"/>
      <c r="AH82" s="401"/>
      <c r="AI82" s="401"/>
    </row>
    <row r="83" spans="1:35" s="14" customFormat="1" x14ac:dyDescent="0.2">
      <c r="A83" s="4"/>
      <c r="AE83" s="401"/>
      <c r="AF83" s="401"/>
      <c r="AG83" s="401"/>
      <c r="AH83" s="401"/>
      <c r="AI83" s="401"/>
    </row>
    <row r="84" spans="1:35" s="14" customFormat="1" x14ac:dyDescent="0.2">
      <c r="A84" s="4"/>
      <c r="AE84" s="401"/>
      <c r="AF84" s="401"/>
      <c r="AG84" s="401"/>
      <c r="AH84" s="401"/>
      <c r="AI84" s="401"/>
    </row>
    <row r="85" spans="1:35" s="14" customFormat="1" x14ac:dyDescent="0.2">
      <c r="A85" s="4"/>
      <c r="AE85" s="401"/>
      <c r="AF85" s="401"/>
      <c r="AG85" s="401"/>
      <c r="AH85" s="401"/>
      <c r="AI85" s="401"/>
    </row>
    <row r="86" spans="1:35" s="14" customFormat="1" x14ac:dyDescent="0.2">
      <c r="A86" s="4"/>
      <c r="AE86" s="401"/>
      <c r="AF86" s="401"/>
      <c r="AG86" s="401"/>
      <c r="AH86" s="401"/>
      <c r="AI86" s="401"/>
    </row>
    <row r="87" spans="1:35" s="14" customFormat="1" x14ac:dyDescent="0.2">
      <c r="A87" s="4"/>
      <c r="AE87" s="401"/>
      <c r="AF87" s="401"/>
      <c r="AG87" s="401"/>
      <c r="AH87" s="401"/>
      <c r="AI87" s="401"/>
    </row>
    <row r="88" spans="1:35" s="14" customFormat="1" x14ac:dyDescent="0.2">
      <c r="A88" s="4"/>
      <c r="AE88" s="401"/>
      <c r="AF88" s="401"/>
      <c r="AG88" s="401"/>
      <c r="AH88" s="401"/>
      <c r="AI88" s="401"/>
    </row>
    <row r="89" spans="1:35" s="14" customFormat="1" x14ac:dyDescent="0.2">
      <c r="A89" s="4"/>
      <c r="AE89" s="401"/>
      <c r="AF89" s="401"/>
      <c r="AG89" s="401"/>
      <c r="AH89" s="401"/>
      <c r="AI89" s="401"/>
    </row>
    <row r="90" spans="1:35" s="14" customFormat="1" x14ac:dyDescent="0.2">
      <c r="A90" s="4"/>
      <c r="AE90" s="401"/>
      <c r="AF90" s="401"/>
      <c r="AG90" s="401"/>
      <c r="AH90" s="401"/>
      <c r="AI90" s="401"/>
    </row>
    <row r="91" spans="1:35" s="14" customFormat="1" x14ac:dyDescent="0.2">
      <c r="A91" s="4"/>
      <c r="AE91" s="401"/>
      <c r="AF91" s="401"/>
      <c r="AG91" s="401"/>
      <c r="AH91" s="401"/>
      <c r="AI91" s="401"/>
    </row>
    <row r="92" spans="1:35" s="14" customFormat="1" x14ac:dyDescent="0.2">
      <c r="A92" s="4"/>
      <c r="AE92" s="401"/>
      <c r="AF92" s="401"/>
      <c r="AG92" s="401"/>
      <c r="AH92" s="401"/>
      <c r="AI92" s="401"/>
    </row>
    <row r="93" spans="1:35" s="14" customFormat="1" x14ac:dyDescent="0.2">
      <c r="A93" s="4"/>
      <c r="AE93" s="401"/>
      <c r="AF93" s="401"/>
      <c r="AG93" s="401"/>
      <c r="AH93" s="401"/>
      <c r="AI93" s="401"/>
    </row>
    <row r="94" spans="1:35" s="14" customFormat="1" x14ac:dyDescent="0.2">
      <c r="A94" s="4"/>
      <c r="AE94" s="401"/>
      <c r="AF94" s="401"/>
      <c r="AG94" s="401"/>
      <c r="AH94" s="401"/>
      <c r="AI94" s="401"/>
    </row>
    <row r="95" spans="1:35" s="14" customFormat="1" x14ac:dyDescent="0.2">
      <c r="A95" s="4"/>
      <c r="AE95" s="401"/>
      <c r="AF95" s="401"/>
      <c r="AG95" s="401"/>
      <c r="AH95" s="401"/>
      <c r="AI95" s="401"/>
    </row>
    <row r="96" spans="1:35" s="14" customFormat="1" x14ac:dyDescent="0.2">
      <c r="A96" s="4"/>
      <c r="AE96" s="401"/>
      <c r="AF96" s="401"/>
      <c r="AG96" s="401"/>
      <c r="AH96" s="401"/>
      <c r="AI96" s="401"/>
    </row>
    <row r="97" spans="1:35" s="14" customFormat="1" x14ac:dyDescent="0.2">
      <c r="A97" s="4"/>
      <c r="AE97" s="401"/>
      <c r="AF97" s="401"/>
      <c r="AG97" s="401"/>
      <c r="AH97" s="401"/>
      <c r="AI97" s="401"/>
    </row>
    <row r="98" spans="1:35" s="14" customFormat="1" x14ac:dyDescent="0.2">
      <c r="A98" s="4"/>
      <c r="AE98" s="401"/>
      <c r="AF98" s="401"/>
      <c r="AG98" s="401"/>
      <c r="AH98" s="401"/>
      <c r="AI98" s="401"/>
    </row>
    <row r="99" spans="1:35" s="14" customFormat="1" x14ac:dyDescent="0.2">
      <c r="A99" s="4"/>
      <c r="AE99" s="401"/>
      <c r="AF99" s="401"/>
      <c r="AG99" s="401"/>
      <c r="AH99" s="401"/>
      <c r="AI99" s="401"/>
    </row>
    <row r="100" spans="1:35" s="14" customFormat="1" x14ac:dyDescent="0.2">
      <c r="A100" s="4"/>
      <c r="AE100" s="401"/>
      <c r="AF100" s="401"/>
      <c r="AG100" s="401"/>
      <c r="AH100" s="401"/>
      <c r="AI100" s="401"/>
    </row>
    <row r="101" spans="1:35" s="14" customFormat="1" x14ac:dyDescent="0.2">
      <c r="A101" s="4"/>
      <c r="AE101" s="401"/>
      <c r="AF101" s="401"/>
      <c r="AG101" s="401"/>
      <c r="AH101" s="401"/>
      <c r="AI101" s="401"/>
    </row>
    <row r="102" spans="1:35" s="14" customFormat="1" x14ac:dyDescent="0.2">
      <c r="A102" s="4"/>
      <c r="AE102" s="401"/>
      <c r="AF102" s="401"/>
      <c r="AG102" s="401"/>
      <c r="AH102" s="401"/>
      <c r="AI102" s="401"/>
    </row>
    <row r="103" spans="1:35" s="14" customFormat="1" x14ac:dyDescent="0.2">
      <c r="A103" s="4"/>
      <c r="AE103" s="401"/>
      <c r="AF103" s="401"/>
      <c r="AG103" s="401"/>
      <c r="AH103" s="401"/>
      <c r="AI103" s="401"/>
    </row>
    <row r="104" spans="1:35" s="14" customFormat="1" x14ac:dyDescent="0.2">
      <c r="A104" s="4"/>
      <c r="AE104" s="401"/>
      <c r="AF104" s="401"/>
      <c r="AG104" s="401"/>
      <c r="AH104" s="401"/>
      <c r="AI104" s="401"/>
    </row>
    <row r="105" spans="1:35" s="14" customFormat="1" x14ac:dyDescent="0.2">
      <c r="A105" s="4"/>
      <c r="AE105" s="401"/>
      <c r="AF105" s="401"/>
      <c r="AG105" s="401"/>
      <c r="AH105" s="401"/>
      <c r="AI105" s="401"/>
    </row>
    <row r="106" spans="1:35" s="14" customFormat="1" x14ac:dyDescent="0.2">
      <c r="A106" s="4"/>
      <c r="AE106" s="401"/>
      <c r="AF106" s="401"/>
      <c r="AG106" s="401"/>
      <c r="AH106" s="401"/>
      <c r="AI106" s="401"/>
    </row>
    <row r="107" spans="1:35" s="14" customFormat="1" x14ac:dyDescent="0.2">
      <c r="A107" s="4"/>
      <c r="AE107" s="401"/>
      <c r="AF107" s="401"/>
      <c r="AG107" s="401"/>
      <c r="AH107" s="401"/>
      <c r="AI107" s="401"/>
    </row>
    <row r="108" spans="1:35" s="14" customFormat="1" x14ac:dyDescent="0.2">
      <c r="A108" s="4"/>
      <c r="AE108" s="401"/>
      <c r="AF108" s="401"/>
      <c r="AG108" s="401"/>
      <c r="AH108" s="401"/>
      <c r="AI108" s="401"/>
    </row>
    <row r="109" spans="1:35" s="14" customFormat="1" x14ac:dyDescent="0.2">
      <c r="A109" s="4"/>
      <c r="AE109" s="401"/>
      <c r="AF109" s="401"/>
      <c r="AG109" s="401"/>
      <c r="AH109" s="401"/>
      <c r="AI109" s="401"/>
    </row>
    <row r="110" spans="1:35" s="14" customFormat="1" x14ac:dyDescent="0.2">
      <c r="A110" s="4"/>
      <c r="AE110" s="401"/>
      <c r="AF110" s="401"/>
      <c r="AG110" s="401"/>
      <c r="AH110" s="401"/>
      <c r="AI110" s="401"/>
    </row>
    <row r="111" spans="1:35" s="14" customFormat="1" x14ac:dyDescent="0.2">
      <c r="A111" s="4"/>
      <c r="AE111" s="401"/>
      <c r="AF111" s="401"/>
      <c r="AG111" s="401"/>
      <c r="AH111" s="401"/>
      <c r="AI111" s="401"/>
    </row>
    <row r="112" spans="1:35" s="14" customFormat="1" x14ac:dyDescent="0.2">
      <c r="A112" s="4"/>
      <c r="AE112" s="401"/>
      <c r="AF112" s="401"/>
      <c r="AG112" s="401"/>
      <c r="AH112" s="401"/>
      <c r="AI112" s="401"/>
    </row>
    <row r="113" spans="1:35" s="14" customFormat="1" x14ac:dyDescent="0.2">
      <c r="A113" s="4"/>
      <c r="AE113" s="401"/>
      <c r="AF113" s="401"/>
      <c r="AG113" s="401"/>
      <c r="AH113" s="401"/>
      <c r="AI113" s="401"/>
    </row>
    <row r="114" spans="1:35" s="14" customFormat="1" x14ac:dyDescent="0.2">
      <c r="A114" s="4"/>
      <c r="AE114" s="401"/>
      <c r="AF114" s="401"/>
      <c r="AG114" s="401"/>
      <c r="AH114" s="401"/>
      <c r="AI114" s="401"/>
    </row>
    <row r="115" spans="1:35" s="14" customFormat="1" x14ac:dyDescent="0.2">
      <c r="A115" s="4"/>
      <c r="AE115" s="401"/>
      <c r="AF115" s="401"/>
      <c r="AG115" s="401"/>
      <c r="AH115" s="401"/>
      <c r="AI115" s="401"/>
    </row>
    <row r="116" spans="1:35" s="14" customFormat="1" x14ac:dyDescent="0.2">
      <c r="A116" s="4"/>
      <c r="AE116" s="401"/>
      <c r="AF116" s="401"/>
      <c r="AG116" s="401"/>
      <c r="AH116" s="401"/>
      <c r="AI116" s="401"/>
    </row>
    <row r="117" spans="1:35" s="14" customFormat="1" x14ac:dyDescent="0.2">
      <c r="A117" s="4"/>
      <c r="AE117" s="401"/>
      <c r="AF117" s="401"/>
      <c r="AG117" s="401"/>
      <c r="AH117" s="401"/>
      <c r="AI117" s="401"/>
    </row>
    <row r="118" spans="1:35" s="14" customFormat="1" x14ac:dyDescent="0.2">
      <c r="A118" s="4"/>
      <c r="AE118" s="401"/>
      <c r="AF118" s="401"/>
      <c r="AG118" s="401"/>
      <c r="AH118" s="401"/>
      <c r="AI118" s="401"/>
    </row>
    <row r="119" spans="1:35" s="14" customFormat="1" x14ac:dyDescent="0.2">
      <c r="A119" s="4"/>
      <c r="AE119" s="401"/>
      <c r="AF119" s="401"/>
      <c r="AG119" s="401"/>
      <c r="AH119" s="401"/>
      <c r="AI119" s="401"/>
    </row>
    <row r="120" spans="1:35" s="14" customFormat="1" x14ac:dyDescent="0.2">
      <c r="A120" s="4"/>
      <c r="AE120" s="401"/>
      <c r="AF120" s="401"/>
      <c r="AG120" s="401"/>
      <c r="AH120" s="401"/>
      <c r="AI120" s="401"/>
    </row>
  </sheetData>
  <mergeCells count="1">
    <mergeCell ref="A6:A7"/>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CD147"/>
  <sheetViews>
    <sheetView showGridLines="0" workbookViewId="0">
      <selection activeCell="E36" sqref="E36"/>
    </sheetView>
  </sheetViews>
  <sheetFormatPr baseColWidth="10" defaultColWidth="8.83203125" defaultRowHeight="12" outlineLevelRow="1" outlineLevelCol="1" x14ac:dyDescent="0.15"/>
  <cols>
    <col min="1" max="1" width="51" style="140" bestFit="1" customWidth="1"/>
    <col min="2" max="3" width="6.1640625" style="141" customWidth="1" outlineLevel="1"/>
    <col min="4" max="5" width="5.83203125" style="141" customWidth="1" outlineLevel="1"/>
    <col min="6" max="6" width="5.33203125" style="141" customWidth="1" outlineLevel="1"/>
    <col min="7" max="7" width="6.1640625" style="141" customWidth="1" outlineLevel="1"/>
    <col min="8" max="10" width="5.83203125" style="141" customWidth="1" outlineLevel="1"/>
    <col min="11" max="11" width="5.5" style="141" bestFit="1" customWidth="1"/>
    <col min="12" max="14" width="5.83203125" style="141" customWidth="1" outlineLevel="1"/>
    <col min="15" max="15" width="6.6640625" style="141" customWidth="1" outlineLevel="1"/>
    <col min="16" max="16" width="5.5" style="141" bestFit="1" customWidth="1"/>
    <col min="17" max="20" width="5.83203125" style="141" customWidth="1" outlineLevel="1"/>
    <col min="21" max="21" width="5.5" style="141" bestFit="1" customWidth="1"/>
    <col min="22" max="22" width="5.83203125" style="141" customWidth="1" outlineLevel="1"/>
    <col min="23" max="23" width="6.6640625" style="141" customWidth="1" outlineLevel="1"/>
    <col min="24" max="24" width="5.83203125" style="141" customWidth="1" outlineLevel="1"/>
    <col min="25" max="25" width="6" style="141" customWidth="1" outlineLevel="1"/>
    <col min="26" max="26" width="7.1640625" style="141" bestFit="1" customWidth="1"/>
    <col min="27" max="30" width="6" style="141" customWidth="1" outlineLevel="1"/>
    <col min="31" max="32" width="6.6640625" style="141" bestFit="1" customWidth="1"/>
    <col min="33" max="35" width="7.1640625" style="141" bestFit="1" customWidth="1"/>
    <col min="36" max="82" width="8.83203125" style="139"/>
    <col min="83" max="16384" width="8.83203125" style="141"/>
  </cols>
  <sheetData>
    <row r="1" spans="1:82" s="2" customFormat="1" ht="16" x14ac:dyDescent="0.2">
      <c r="A1" s="1" t="s">
        <v>0</v>
      </c>
    </row>
    <row r="2" spans="1:82" s="4" customFormat="1" ht="16" x14ac:dyDescent="0.2">
      <c r="A2" s="3" t="s">
        <v>1</v>
      </c>
    </row>
    <row r="3" spans="1:82" s="7" customFormat="1" ht="14" x14ac:dyDescent="0.2">
      <c r="A3" s="5" t="s">
        <v>2</v>
      </c>
      <c r="B3" s="6"/>
      <c r="C3" s="6"/>
      <c r="D3" s="6"/>
      <c r="E3" s="6"/>
      <c r="F3" s="6"/>
      <c r="G3" s="6"/>
      <c r="H3" s="6"/>
      <c r="I3" s="6"/>
      <c r="J3" s="6"/>
      <c r="K3" s="6"/>
      <c r="L3" s="6"/>
      <c r="M3" s="6"/>
      <c r="N3" s="6"/>
      <c r="O3" s="6"/>
      <c r="P3" s="6"/>
      <c r="Q3" s="6"/>
      <c r="R3" s="6"/>
      <c r="S3" s="6"/>
      <c r="T3" s="6"/>
    </row>
    <row r="4" spans="1:82" s="7" customFormat="1" ht="15" thickBot="1" x14ac:dyDescent="0.25">
      <c r="A4" s="8" t="s">
        <v>3</v>
      </c>
      <c r="B4" s="9"/>
      <c r="C4" s="9"/>
      <c r="D4" s="9"/>
      <c r="E4" s="9"/>
      <c r="F4" s="9"/>
      <c r="G4" s="9"/>
      <c r="H4" s="9"/>
      <c r="I4" s="9"/>
      <c r="J4" s="9"/>
      <c r="K4" s="10"/>
      <c r="L4" s="9"/>
      <c r="M4" s="9"/>
      <c r="N4" s="9"/>
      <c r="O4" s="9"/>
      <c r="P4" s="10"/>
      <c r="Q4" s="9"/>
      <c r="R4" s="9"/>
      <c r="S4" s="9"/>
      <c r="T4" s="9"/>
    </row>
    <row r="5" spans="1:82" s="134" customFormat="1" ht="17" customHeight="1" thickBot="1" x14ac:dyDescent="0.25">
      <c r="A5" s="673" t="s">
        <v>4</v>
      </c>
      <c r="B5" s="675">
        <v>2011</v>
      </c>
      <c r="C5" s="676"/>
      <c r="D5" s="676"/>
      <c r="E5" s="677"/>
      <c r="F5" s="11" t="s">
        <v>5</v>
      </c>
      <c r="G5" s="12">
        <v>2012</v>
      </c>
      <c r="H5" s="12"/>
      <c r="I5" s="12"/>
      <c r="J5" s="13"/>
      <c r="K5" s="11" t="s">
        <v>5</v>
      </c>
      <c r="L5" s="12">
        <v>2013</v>
      </c>
      <c r="M5" s="12"/>
      <c r="N5" s="12"/>
      <c r="O5" s="13"/>
      <c r="P5" s="11" t="s">
        <v>5</v>
      </c>
      <c r="Q5" s="12">
        <v>2014</v>
      </c>
      <c r="R5" s="12"/>
      <c r="S5" s="12"/>
      <c r="T5" s="13"/>
      <c r="U5" s="11" t="s">
        <v>5</v>
      </c>
      <c r="V5" s="12">
        <v>2015</v>
      </c>
      <c r="W5" s="12"/>
      <c r="X5" s="12"/>
      <c r="Y5" s="13"/>
      <c r="Z5" s="11" t="s">
        <v>5</v>
      </c>
      <c r="AA5" s="12">
        <v>2016</v>
      </c>
      <c r="AB5" s="12"/>
      <c r="AC5" s="12"/>
      <c r="AD5" s="13"/>
      <c r="AE5" s="11" t="s">
        <v>6</v>
      </c>
      <c r="AF5" s="11" t="s">
        <v>6</v>
      </c>
      <c r="AG5" s="11" t="s">
        <v>6</v>
      </c>
      <c r="AH5" s="11" t="s">
        <v>6</v>
      </c>
      <c r="AI5" s="11" t="s">
        <v>6</v>
      </c>
      <c r="AJ5" s="14"/>
      <c r="AK5" s="14"/>
      <c r="AL5" s="14"/>
      <c r="AM5" s="14"/>
      <c r="AN5" s="14"/>
      <c r="AO5" s="14"/>
      <c r="AP5" s="14"/>
      <c r="AQ5" s="14"/>
      <c r="AR5" s="14"/>
      <c r="AS5" s="14"/>
      <c r="AT5" s="14"/>
      <c r="AU5" s="14"/>
      <c r="AV5" s="14"/>
      <c r="AW5" s="14"/>
      <c r="AX5" s="14"/>
      <c r="AY5" s="14"/>
      <c r="AZ5" s="14"/>
      <c r="BA5" s="14"/>
      <c r="BB5" s="14"/>
      <c r="BC5" s="14"/>
      <c r="BD5" s="14"/>
      <c r="BE5" s="14"/>
      <c r="BF5" s="14"/>
      <c r="BG5" s="14"/>
      <c r="BH5" s="14"/>
      <c r="BI5" s="14"/>
      <c r="BJ5" s="14"/>
      <c r="BK5" s="14"/>
      <c r="BL5" s="14"/>
      <c r="BM5" s="14"/>
      <c r="BN5" s="14"/>
      <c r="BO5" s="14"/>
      <c r="BP5" s="14"/>
      <c r="BQ5" s="14"/>
      <c r="BR5" s="14"/>
      <c r="BS5" s="14"/>
      <c r="BT5" s="14"/>
      <c r="BU5" s="14"/>
      <c r="BV5" s="14"/>
      <c r="BW5" s="14"/>
      <c r="BX5" s="14"/>
      <c r="BY5" s="14"/>
      <c r="BZ5" s="14"/>
      <c r="CA5" s="14"/>
      <c r="CB5" s="14"/>
      <c r="CC5" s="14"/>
      <c r="CD5" s="14"/>
    </row>
    <row r="6" spans="1:82" s="134" customFormat="1" ht="15" thickBot="1" x14ac:dyDescent="0.25">
      <c r="A6" s="674"/>
      <c r="B6" s="15" t="s">
        <v>7</v>
      </c>
      <c r="C6" s="16" t="s">
        <v>8</v>
      </c>
      <c r="D6" s="16" t="s">
        <v>9</v>
      </c>
      <c r="E6" s="17" t="s">
        <v>10</v>
      </c>
      <c r="F6" s="18">
        <v>2011</v>
      </c>
      <c r="G6" s="16" t="s">
        <v>11</v>
      </c>
      <c r="H6" s="16" t="s">
        <v>12</v>
      </c>
      <c r="I6" s="16" t="s">
        <v>13</v>
      </c>
      <c r="J6" s="16" t="s">
        <v>14</v>
      </c>
      <c r="K6" s="18">
        <v>2012</v>
      </c>
      <c r="L6" s="16" t="s">
        <v>15</v>
      </c>
      <c r="M6" s="16" t="s">
        <v>16</v>
      </c>
      <c r="N6" s="16" t="s">
        <v>17</v>
      </c>
      <c r="O6" s="16" t="s">
        <v>18</v>
      </c>
      <c r="P6" s="18">
        <v>2013</v>
      </c>
      <c r="Q6" s="16" t="s">
        <v>19</v>
      </c>
      <c r="R6" s="16" t="s">
        <v>20</v>
      </c>
      <c r="S6" s="16" t="s">
        <v>21</v>
      </c>
      <c r="T6" s="16" t="s">
        <v>22</v>
      </c>
      <c r="U6" s="18">
        <v>2014</v>
      </c>
      <c r="V6" s="16" t="s">
        <v>23</v>
      </c>
      <c r="W6" s="16" t="s">
        <v>24</v>
      </c>
      <c r="X6" s="16" t="s">
        <v>25</v>
      </c>
      <c r="Y6" s="16" t="s">
        <v>26</v>
      </c>
      <c r="Z6" s="18">
        <v>2015</v>
      </c>
      <c r="AA6" s="16" t="s">
        <v>27</v>
      </c>
      <c r="AB6" s="16" t="s">
        <v>28</v>
      </c>
      <c r="AC6" s="16" t="s">
        <v>29</v>
      </c>
      <c r="AD6" s="16" t="s">
        <v>30</v>
      </c>
      <c r="AE6" s="18" t="s">
        <v>31</v>
      </c>
      <c r="AF6" s="18" t="s">
        <v>32</v>
      </c>
      <c r="AG6" s="18" t="s">
        <v>33</v>
      </c>
      <c r="AH6" s="18" t="s">
        <v>34</v>
      </c>
      <c r="AI6" s="18" t="s">
        <v>35</v>
      </c>
      <c r="AJ6" s="14"/>
      <c r="AK6" s="14"/>
      <c r="AL6" s="14"/>
      <c r="AM6" s="14"/>
      <c r="AN6" s="14"/>
      <c r="AO6" s="14"/>
      <c r="AP6" s="14"/>
      <c r="AQ6" s="14"/>
      <c r="AR6" s="14"/>
      <c r="AS6" s="14"/>
      <c r="AT6" s="14"/>
      <c r="AU6" s="14"/>
      <c r="AV6" s="14"/>
      <c r="AW6" s="14"/>
      <c r="AX6" s="14"/>
      <c r="AY6" s="14"/>
      <c r="AZ6" s="14"/>
      <c r="BA6" s="14"/>
      <c r="BB6" s="14"/>
      <c r="BC6" s="14"/>
      <c r="BD6" s="14"/>
      <c r="BE6" s="14"/>
      <c r="BF6" s="14"/>
      <c r="BG6" s="14"/>
      <c r="BH6" s="14"/>
      <c r="BI6" s="14"/>
      <c r="BJ6" s="14"/>
      <c r="BK6" s="14"/>
      <c r="BL6" s="14"/>
      <c r="BM6" s="14"/>
      <c r="BN6" s="14"/>
      <c r="BO6" s="14"/>
      <c r="BP6" s="14"/>
      <c r="BQ6" s="14"/>
      <c r="BR6" s="14"/>
      <c r="BS6" s="14"/>
      <c r="BT6" s="14"/>
      <c r="BU6" s="14"/>
      <c r="BV6" s="14"/>
      <c r="BW6" s="14"/>
      <c r="BX6" s="14"/>
      <c r="BY6" s="14"/>
      <c r="BZ6" s="14"/>
      <c r="CA6" s="14"/>
      <c r="CB6" s="14"/>
      <c r="CC6" s="14"/>
      <c r="CD6" s="14"/>
    </row>
    <row r="7" spans="1:82" s="134" customFormat="1" ht="15" thickBot="1" x14ac:dyDescent="0.25">
      <c r="A7" s="19" t="s">
        <v>36</v>
      </c>
      <c r="B7" s="20"/>
      <c r="C7" s="21"/>
      <c r="D7" s="22"/>
      <c r="E7" s="23"/>
      <c r="F7" s="24"/>
      <c r="G7" s="25"/>
      <c r="H7" s="25"/>
      <c r="I7" s="26"/>
      <c r="J7" s="26"/>
      <c r="K7" s="24"/>
      <c r="L7" s="25"/>
      <c r="M7" s="25"/>
      <c r="N7" s="26"/>
      <c r="O7" s="26"/>
      <c r="P7" s="24"/>
      <c r="Q7" s="25"/>
      <c r="R7" s="25"/>
      <c r="S7" s="26"/>
      <c r="T7" s="26"/>
      <c r="U7" s="24"/>
      <c r="V7" s="25"/>
      <c r="W7" s="25"/>
      <c r="X7" s="26"/>
      <c r="Y7" s="26"/>
      <c r="Z7" s="24"/>
      <c r="AA7" s="26"/>
      <c r="AB7" s="26"/>
      <c r="AC7" s="26"/>
      <c r="AD7" s="26"/>
      <c r="AE7" s="24"/>
      <c r="AF7" s="24"/>
      <c r="AG7" s="24"/>
      <c r="AH7" s="24"/>
      <c r="AI7" s="24"/>
      <c r="AJ7" s="14"/>
      <c r="AK7" s="14"/>
      <c r="AL7" s="14"/>
      <c r="AM7" s="14"/>
      <c r="AN7" s="14"/>
      <c r="AO7" s="14"/>
      <c r="AP7" s="14"/>
      <c r="AQ7" s="14"/>
      <c r="AR7" s="14"/>
      <c r="AS7" s="14"/>
      <c r="AT7" s="14"/>
      <c r="AU7" s="14"/>
      <c r="AV7" s="14"/>
      <c r="AW7" s="14"/>
      <c r="AX7" s="14"/>
      <c r="AY7" s="14"/>
      <c r="AZ7" s="14"/>
      <c r="BA7" s="14"/>
      <c r="BB7" s="14"/>
      <c r="BC7" s="14"/>
      <c r="BD7" s="14"/>
      <c r="BE7" s="14"/>
      <c r="BF7" s="14"/>
      <c r="BG7" s="14"/>
      <c r="BH7" s="14"/>
      <c r="BI7" s="14"/>
      <c r="BJ7" s="14"/>
      <c r="BK7" s="14"/>
      <c r="BL7" s="14"/>
      <c r="BM7" s="14"/>
      <c r="BN7" s="14"/>
      <c r="BO7" s="14"/>
      <c r="BP7" s="14"/>
      <c r="BQ7" s="14"/>
      <c r="BR7" s="14"/>
      <c r="BS7" s="14"/>
      <c r="BT7" s="14"/>
      <c r="BU7" s="14"/>
      <c r="BV7" s="14"/>
      <c r="BW7" s="14"/>
      <c r="BX7" s="14"/>
      <c r="BY7" s="14"/>
      <c r="BZ7" s="14"/>
      <c r="CA7" s="14"/>
      <c r="CB7" s="14"/>
      <c r="CC7" s="14"/>
      <c r="CD7" s="14"/>
    </row>
    <row r="8" spans="1:82" s="135" customFormat="1" ht="15" thickBot="1" x14ac:dyDescent="0.25">
      <c r="A8" s="27" t="s">
        <v>37</v>
      </c>
      <c r="B8" s="28">
        <f>'Income Statement'!C40</f>
        <v>1.2355</v>
      </c>
      <c r="C8" s="29">
        <f>'Income Statement'!D40</f>
        <v>1.5330000000000004</v>
      </c>
      <c r="D8" s="29">
        <f>'Income Statement'!E40</f>
        <v>3.2585000000000006</v>
      </c>
      <c r="E8" s="30">
        <f>'Income Statement'!F40</f>
        <v>4.5079999999999982</v>
      </c>
      <c r="F8" s="31">
        <f>SUM(B8:E8)</f>
        <v>10.535</v>
      </c>
      <c r="G8" s="32">
        <f>'Income Statement'!H40</f>
        <v>2.2091999999999992</v>
      </c>
      <c r="H8" s="32">
        <f>'Income Statement'!I40</f>
        <v>3.0407999999999999</v>
      </c>
      <c r="I8" s="32">
        <f>'Income Statement'!J40</f>
        <v>7.9379999999999971</v>
      </c>
      <c r="J8" s="33">
        <f>'Income Statement'!K40</f>
        <v>11.479999999999993</v>
      </c>
      <c r="K8" s="31">
        <f>SUM(G8:J8)</f>
        <v>24.667999999999989</v>
      </c>
      <c r="L8" s="32">
        <f>'Income Statement'!M40</f>
        <v>4.5612700000000013</v>
      </c>
      <c r="M8" s="32">
        <f>'Income Statement'!N40</f>
        <v>6.6761799999999987</v>
      </c>
      <c r="N8" s="32">
        <f>'Income Statement'!O40</f>
        <v>19.269250000000003</v>
      </c>
      <c r="O8" s="32">
        <f>'Income Statement'!P40</f>
        <v>28.369599999999995</v>
      </c>
      <c r="P8" s="31">
        <f>SUM(L8:O8)</f>
        <v>58.876300000000001</v>
      </c>
      <c r="Q8" s="32">
        <f>'Income Statement'!R40</f>
        <v>9.8089600000000043</v>
      </c>
      <c r="R8" s="32">
        <f>'Income Statement'!S40</f>
        <v>14.778400000000001</v>
      </c>
      <c r="S8" s="32">
        <f>'Income Statement'!T40</f>
        <v>44.584960000000009</v>
      </c>
      <c r="T8" s="32">
        <f>'Income Statement'!U40</f>
        <v>66.112480000000005</v>
      </c>
      <c r="U8" s="31">
        <f>SUM(Q8:T8)</f>
        <v>135.28480000000002</v>
      </c>
      <c r="V8" s="34">
        <f>'Income Statement'!W40</f>
        <v>21.125736250000003</v>
      </c>
      <c r="W8" s="35">
        <f>'Income Statement'!X40</f>
        <v>32.246792500000012</v>
      </c>
      <c r="X8" s="35">
        <f>'Income Statement'!Y40</f>
        <v>99.195928749999979</v>
      </c>
      <c r="Y8" s="36">
        <f>'Income Statement'!Z40</f>
        <v>147.53570500000001</v>
      </c>
      <c r="Z8" s="31">
        <f>SUM(V8:Y8)</f>
        <v>300.10416250000003</v>
      </c>
      <c r="AA8" s="32">
        <f>'Income Statement'!AB40</f>
        <v>41.489809900000012</v>
      </c>
      <c r="AB8" s="32">
        <f>'Income Statement'!AC40</f>
        <v>63.698349399999998</v>
      </c>
      <c r="AC8" s="32">
        <f>'Income Statement'!AD40</f>
        <v>197.39451130000003</v>
      </c>
      <c r="AD8" s="32">
        <f>'Income Statement'!AE40</f>
        <v>293.92813239999992</v>
      </c>
      <c r="AE8" s="31">
        <f>SUM(AA8:AD8)</f>
        <v>596.5108029999999</v>
      </c>
      <c r="AF8" s="37">
        <f>'Income Statement'!AG40</f>
        <v>1134.2936662749999</v>
      </c>
      <c r="AG8" s="37">
        <f>'Income Statement'!AH40</f>
        <v>2013.6436156899999</v>
      </c>
      <c r="AH8" s="37">
        <f>'Income Statement'!AI40</f>
        <v>3331.058593515625</v>
      </c>
      <c r="AI8" s="37">
        <f>'Income Statement'!AJ40</f>
        <v>5123.6637398380008</v>
      </c>
      <c r="AJ8" s="38"/>
      <c r="AK8" s="38"/>
      <c r="AL8" s="38"/>
      <c r="AM8" s="38"/>
      <c r="AN8" s="38"/>
      <c r="AO8" s="38"/>
      <c r="AP8" s="38"/>
      <c r="AQ8" s="38"/>
      <c r="AR8" s="38"/>
      <c r="AS8" s="38"/>
      <c r="AT8" s="38"/>
      <c r="AU8" s="38"/>
      <c r="AV8" s="38"/>
      <c r="AW8" s="38"/>
      <c r="AX8" s="38"/>
      <c r="AY8" s="38"/>
      <c r="AZ8" s="38"/>
      <c r="BA8" s="38"/>
      <c r="BB8" s="38"/>
      <c r="BC8" s="38"/>
      <c r="BD8" s="38"/>
      <c r="BE8" s="38"/>
      <c r="BF8" s="38"/>
      <c r="BG8" s="38"/>
      <c r="BH8" s="38"/>
      <c r="BI8" s="38"/>
      <c r="BJ8" s="38"/>
      <c r="BK8" s="38"/>
      <c r="BL8" s="38"/>
      <c r="BM8" s="38"/>
      <c r="BN8" s="38"/>
      <c r="BO8" s="38"/>
      <c r="BP8" s="38"/>
      <c r="BQ8" s="38"/>
      <c r="BR8" s="38"/>
      <c r="BS8" s="38"/>
      <c r="BT8" s="38"/>
      <c r="BU8" s="38"/>
      <c r="BV8" s="38"/>
      <c r="BW8" s="38"/>
      <c r="BX8" s="38"/>
      <c r="BY8" s="38"/>
      <c r="BZ8" s="38"/>
      <c r="CA8" s="38"/>
      <c r="CB8" s="38"/>
      <c r="CC8" s="38"/>
      <c r="CD8" s="38"/>
    </row>
    <row r="9" spans="1:82" s="134" customFormat="1" ht="15" thickBot="1" x14ac:dyDescent="0.25">
      <c r="A9" s="39" t="s">
        <v>38</v>
      </c>
      <c r="B9" s="40">
        <f>'Income Statement'!C23</f>
        <v>0.22500000000000001</v>
      </c>
      <c r="C9" s="41">
        <f>'Income Statement'!D23</f>
        <v>0.35000000000000003</v>
      </c>
      <c r="D9" s="41">
        <f>'Income Statement'!E23</f>
        <v>1.075</v>
      </c>
      <c r="E9" s="42">
        <f>'Income Statement'!F23</f>
        <v>1.6</v>
      </c>
      <c r="F9" s="31">
        <f>SUM(B9:E9)</f>
        <v>3.25</v>
      </c>
      <c r="G9" s="43">
        <f>'Income Statement'!H23</f>
        <v>0.49000000000000005</v>
      </c>
      <c r="H9" s="43">
        <f>'Income Statement'!I23</f>
        <v>0.76000000000000012</v>
      </c>
      <c r="I9" s="43">
        <f>'Income Statement'!J23</f>
        <v>2.35</v>
      </c>
      <c r="J9" s="44">
        <f>'Income Statement'!K23</f>
        <v>3.5</v>
      </c>
      <c r="K9" s="31">
        <f>SUM(G9:J9)</f>
        <v>7.1000000000000005</v>
      </c>
      <c r="L9" s="43">
        <f>'Income Statement'!M23</f>
        <v>1.0215000000000003</v>
      </c>
      <c r="M9" s="43">
        <f>'Income Statement'!N23</f>
        <v>1.5810000000000002</v>
      </c>
      <c r="N9" s="43">
        <f>'Income Statement'!O23</f>
        <v>4.9125000000000005</v>
      </c>
      <c r="O9" s="43">
        <f>'Income Statement'!P23</f>
        <v>7.32</v>
      </c>
      <c r="P9" s="31">
        <f>SUM(L9:O9)</f>
        <v>14.835000000000001</v>
      </c>
      <c r="Q9" s="43">
        <f>'Income Statement'!R23</f>
        <v>2.0332500000000002</v>
      </c>
      <c r="R9" s="43">
        <f>'Income Statement'!S23</f>
        <v>3.1425000000000001</v>
      </c>
      <c r="S9" s="43">
        <f>'Income Statement'!T23</f>
        <v>9.7957500000000017</v>
      </c>
      <c r="T9" s="43">
        <f>'Income Statement'!U23</f>
        <v>14.600999999999999</v>
      </c>
      <c r="U9" s="31">
        <f>SUM(Q9:T9)</f>
        <v>29.572500000000002</v>
      </c>
      <c r="V9" s="45">
        <f>'Income Statement'!W23</f>
        <v>3.8539125000000007</v>
      </c>
      <c r="W9" s="46">
        <f>'Income Statement'!X23</f>
        <v>5.9522250000000003</v>
      </c>
      <c r="X9" s="46">
        <f>'Income Statement'!Y23</f>
        <v>18.584137500000001</v>
      </c>
      <c r="Y9" s="47">
        <f>'Income Statement'!Z23</f>
        <v>27.70485</v>
      </c>
      <c r="Z9" s="31">
        <f>SUM(V9:Y9)</f>
        <v>56.095125000000003</v>
      </c>
      <c r="AA9" s="43">
        <f>'Income Statement'!AB23</f>
        <v>6.9370425000000031</v>
      </c>
      <c r="AB9" s="43">
        <f>'Income Statement'!AC23</f>
        <v>10.714005</v>
      </c>
      <c r="AC9" s="43">
        <f>'Income Statement'!AD23</f>
        <v>33.451447500000008</v>
      </c>
      <c r="AD9" s="43">
        <f>'Income Statement'!AE23</f>
        <v>49.868729999999999</v>
      </c>
      <c r="AE9" s="31">
        <f>SUM(AA9:AD9)</f>
        <v>100.971225</v>
      </c>
      <c r="AF9" s="48">
        <f>'Income Statement'!AG23</f>
        <v>171.95952375000002</v>
      </c>
      <c r="AG9" s="48">
        <f>'Income Statement'!AH23</f>
        <v>276.21478237500003</v>
      </c>
      <c r="AH9" s="48">
        <f>'Income Statement'!AI23</f>
        <v>417.07501171875003</v>
      </c>
      <c r="AI9" s="48">
        <f>'Income Statement'!AJ23</f>
        <v>589.96126034999998</v>
      </c>
      <c r="AJ9" s="14"/>
      <c r="AK9" s="14"/>
      <c r="AL9" s="14"/>
      <c r="AM9" s="14"/>
      <c r="AN9" s="14"/>
      <c r="AO9" s="14"/>
      <c r="AP9" s="14"/>
      <c r="AQ9" s="14"/>
      <c r="AR9" s="14"/>
      <c r="AS9" s="14"/>
      <c r="AT9" s="14"/>
      <c r="AU9" s="14"/>
      <c r="AV9" s="14"/>
      <c r="AW9" s="14"/>
      <c r="AX9" s="14"/>
      <c r="AY9" s="14"/>
      <c r="AZ9" s="14"/>
      <c r="BA9" s="14"/>
      <c r="BB9" s="14"/>
      <c r="BC9" s="14"/>
      <c r="BD9" s="14"/>
      <c r="BE9" s="14"/>
      <c r="BF9" s="14"/>
      <c r="BG9" s="14"/>
      <c r="BH9" s="14"/>
      <c r="BI9" s="14"/>
      <c r="BJ9" s="14"/>
      <c r="BK9" s="14"/>
      <c r="BL9" s="14"/>
      <c r="BM9" s="14"/>
      <c r="BN9" s="14"/>
      <c r="BO9" s="14"/>
      <c r="BP9" s="14"/>
      <c r="BQ9" s="14"/>
      <c r="BR9" s="14"/>
      <c r="BS9" s="14"/>
      <c r="BT9" s="14"/>
      <c r="BU9" s="14"/>
      <c r="BV9" s="14"/>
      <c r="BW9" s="14"/>
      <c r="BX9" s="14"/>
      <c r="BY9" s="14"/>
      <c r="BZ9" s="14"/>
      <c r="CA9" s="14"/>
      <c r="CB9" s="14"/>
      <c r="CC9" s="14"/>
      <c r="CD9" s="14"/>
    </row>
    <row r="10" spans="1:82" s="134" customFormat="1" ht="15" thickBot="1" x14ac:dyDescent="0.25">
      <c r="A10" s="39" t="s">
        <v>39</v>
      </c>
      <c r="B10" s="49" t="s">
        <v>40</v>
      </c>
      <c r="C10" s="50">
        <f>'Balance Sheet'!B12-'Balance Sheet'!C12</f>
        <v>0</v>
      </c>
      <c r="D10" s="50">
        <f>'Balance Sheet'!C12-'Balance Sheet'!D12</f>
        <v>0</v>
      </c>
      <c r="E10" s="51">
        <f>'Balance Sheet'!D12-'Balance Sheet'!E12</f>
        <v>0</v>
      </c>
      <c r="F10" s="31">
        <f>'Balance Sheet'!E12-'Balance Sheet'!F12</f>
        <v>0</v>
      </c>
      <c r="G10" s="52">
        <f>'Balance Sheet'!F12-'Balance Sheet'!G12</f>
        <v>1.51</v>
      </c>
      <c r="H10" s="52">
        <f>'Balance Sheet'!G12-'Balance Sheet'!H12</f>
        <v>-0.27000000000000007</v>
      </c>
      <c r="I10" s="52">
        <f>'Balance Sheet'!H12-'Balance Sheet'!I12</f>
        <v>-1.5899999999999999</v>
      </c>
      <c r="J10" s="53">
        <f>'Balance Sheet'!I12-'Balance Sheet'!J12</f>
        <v>-1.1499999999999999</v>
      </c>
      <c r="K10" s="31">
        <f>'Balance Sheet'!J12-'Balance Sheet'!K12</f>
        <v>0</v>
      </c>
      <c r="L10" s="52">
        <f>'Balance Sheet'!K12-'Balance Sheet'!L12</f>
        <v>2.4784999999999995</v>
      </c>
      <c r="M10" s="52">
        <f>'Balance Sheet'!L12-'Balance Sheet'!M12</f>
        <v>-0.55949999999999989</v>
      </c>
      <c r="N10" s="52">
        <f>'Balance Sheet'!M12-'Balance Sheet'!N12</f>
        <v>-3.3315000000000001</v>
      </c>
      <c r="O10" s="52">
        <f>'Balance Sheet'!N12-'Balance Sheet'!O12</f>
        <v>-2.4074999999999998</v>
      </c>
      <c r="P10" s="31">
        <f>'Balance Sheet'!O12-'Balance Sheet'!P12</f>
        <v>0</v>
      </c>
      <c r="Q10" s="52">
        <f>'Balance Sheet'!P12-'Balance Sheet'!Q12</f>
        <v>5.2867499999999996</v>
      </c>
      <c r="R10" s="52">
        <f>'Balance Sheet'!Q12-'Balance Sheet'!R12</f>
        <v>-1.1092499999999998</v>
      </c>
      <c r="S10" s="52">
        <f>'Balance Sheet'!R12-'Balance Sheet'!S12</f>
        <v>-6.6532500000000017</v>
      </c>
      <c r="T10" s="52">
        <f>'Balance Sheet'!S12-'Balance Sheet'!T12</f>
        <v>-4.8052499999999974</v>
      </c>
      <c r="U10" s="31">
        <f>'Balance Sheet'!T12-'Balance Sheet'!U12</f>
        <v>0</v>
      </c>
      <c r="V10" s="54">
        <f>'Balance Sheet'!U12-'Balance Sheet'!V12</f>
        <v>10.747087499999999</v>
      </c>
      <c r="W10" s="55">
        <f>'Balance Sheet'!V12-'Balance Sheet'!W12</f>
        <v>-2.0983124999999996</v>
      </c>
      <c r="X10" s="55">
        <f>'Balance Sheet'!W12-'Balance Sheet'!X12</f>
        <v>-12.6319125</v>
      </c>
      <c r="Y10" s="56">
        <f>'Balance Sheet'!X12-'Balance Sheet'!Y12</f>
        <v>-9.1207124999999998</v>
      </c>
      <c r="Z10" s="57">
        <f>'Balance Sheet'!Y12-'Balance Sheet'!Z12</f>
        <v>0</v>
      </c>
      <c r="AA10" s="52">
        <f>'Balance Sheet'!Z12-'Balance Sheet'!AA12</f>
        <v>20.767807499999996</v>
      </c>
      <c r="AB10" s="52">
        <f>'Balance Sheet'!AA12-'Balance Sheet'!AB12</f>
        <v>-3.7769624999999971</v>
      </c>
      <c r="AC10" s="52">
        <f>'Balance Sheet'!AB12-'Balance Sheet'!AC12</f>
        <v>-22.737442500000007</v>
      </c>
      <c r="AD10" s="52">
        <f>'Balance Sheet'!AC12-'Balance Sheet'!AD12</f>
        <v>-16.417282499999992</v>
      </c>
      <c r="AE10" s="57">
        <f>'Balance Sheet'!AD12-'Balance Sheet'!AE12</f>
        <v>0</v>
      </c>
      <c r="AF10" s="48">
        <f>'Balance Sheet'!AE12-'Balance Sheet'!AF12</f>
        <v>-122.09079374999999</v>
      </c>
      <c r="AG10" s="48">
        <f>'Balance Sheet'!AF12-'Balance Sheet'!AG12</f>
        <v>-104.25525862500004</v>
      </c>
      <c r="AH10" s="48">
        <f>'Balance Sheet'!AG12-'Balance Sheet'!AH12</f>
        <v>-140.86022934375001</v>
      </c>
      <c r="AI10" s="48">
        <f>'Balance Sheet'!AH12-'Balance Sheet'!AI12</f>
        <v>-172.88624863124994</v>
      </c>
      <c r="AJ10" s="14"/>
      <c r="AK10" s="14"/>
      <c r="AL10" s="14"/>
      <c r="AM10" s="14"/>
      <c r="AN10" s="14"/>
      <c r="AO10" s="14"/>
      <c r="AP10" s="14"/>
      <c r="AQ10" s="14"/>
      <c r="AR10" s="14"/>
      <c r="AS10" s="14"/>
      <c r="AT10" s="14"/>
      <c r="AU10" s="14"/>
      <c r="AV10" s="14"/>
      <c r="AW10" s="14"/>
      <c r="AX10" s="14"/>
      <c r="AY10" s="14"/>
      <c r="AZ10" s="14"/>
      <c r="BA10" s="14"/>
      <c r="BB10" s="14"/>
      <c r="BC10" s="14"/>
      <c r="BD10" s="14"/>
      <c r="BE10" s="14"/>
      <c r="BF10" s="14"/>
      <c r="BG10" s="14"/>
      <c r="BH10" s="14"/>
      <c r="BI10" s="14"/>
      <c r="BJ10" s="14"/>
      <c r="BK10" s="14"/>
      <c r="BL10" s="14"/>
      <c r="BM10" s="14"/>
      <c r="BN10" s="14"/>
      <c r="BO10" s="14"/>
      <c r="BP10" s="14"/>
      <c r="BQ10" s="14"/>
      <c r="BR10" s="14"/>
      <c r="BS10" s="14"/>
      <c r="BT10" s="14"/>
      <c r="BU10" s="14"/>
      <c r="BV10" s="14"/>
      <c r="BW10" s="14"/>
      <c r="BX10" s="14"/>
      <c r="BY10" s="14"/>
      <c r="BZ10" s="14"/>
      <c r="CA10" s="14"/>
      <c r="CB10" s="14"/>
      <c r="CC10" s="14"/>
      <c r="CD10" s="14"/>
    </row>
    <row r="11" spans="1:82" s="134" customFormat="1" ht="15" thickBot="1" x14ac:dyDescent="0.25">
      <c r="A11" s="39" t="s">
        <v>41</v>
      </c>
      <c r="B11" s="49" t="s">
        <v>40</v>
      </c>
      <c r="C11" s="50">
        <f>'Balance Sheet'!B14-'Balance Sheet'!C14</f>
        <v>0</v>
      </c>
      <c r="D11" s="50">
        <f>'Balance Sheet'!C14-'Balance Sheet'!D14</f>
        <v>0</v>
      </c>
      <c r="E11" s="51">
        <f>'Balance Sheet'!D14-'Balance Sheet'!E14</f>
        <v>0</v>
      </c>
      <c r="F11" s="57">
        <f>'Balance Sheet'!E14-'Balance Sheet'!F14</f>
        <v>0</v>
      </c>
      <c r="G11" s="52">
        <f>'Balance Sheet'!F14-'Balance Sheet'!G14</f>
        <v>0.92199999999999993</v>
      </c>
      <c r="H11" s="52">
        <f>'Balance Sheet'!G14-'Balance Sheet'!H14</f>
        <v>-0.59400000000000008</v>
      </c>
      <c r="I11" s="52">
        <f>'Balance Sheet'!H14-'Balance Sheet'!I14</f>
        <v>-3.4979999999999998</v>
      </c>
      <c r="J11" s="53">
        <f>'Balance Sheet'!I14-'Balance Sheet'!J14</f>
        <v>-2.5300000000000002</v>
      </c>
      <c r="K11" s="57">
        <f>'Balance Sheet'!J14-'Balance Sheet'!K14</f>
        <v>0</v>
      </c>
      <c r="L11" s="52">
        <f>'Balance Sheet'!K14-'Balance Sheet'!L14</f>
        <v>5.4527000000000001</v>
      </c>
      <c r="M11" s="52">
        <f>'Balance Sheet'!L14-'Balance Sheet'!M14</f>
        <v>-1.2308999999999997</v>
      </c>
      <c r="N11" s="52">
        <f>'Balance Sheet'!M14-'Balance Sheet'!N14</f>
        <v>-7.329299999999999</v>
      </c>
      <c r="O11" s="52">
        <f>'Balance Sheet'!N14-'Balance Sheet'!O14</f>
        <v>-5.2965</v>
      </c>
      <c r="P11" s="57">
        <f>'Balance Sheet'!O14-'Balance Sheet'!P14</f>
        <v>0</v>
      </c>
      <c r="Q11" s="52">
        <f>'Balance Sheet'!P14-'Balance Sheet'!Q14</f>
        <v>11.630849999999999</v>
      </c>
      <c r="R11" s="52">
        <f>'Balance Sheet'!Q14-'Balance Sheet'!R14</f>
        <v>-2.4403499999999996</v>
      </c>
      <c r="S11" s="52">
        <f>'Balance Sheet'!R14-'Balance Sheet'!S14</f>
        <v>-14.637150000000002</v>
      </c>
      <c r="T11" s="52">
        <f>'Balance Sheet'!S14-'Balance Sheet'!T14</f>
        <v>-10.571549999999998</v>
      </c>
      <c r="U11" s="57">
        <f>'Balance Sheet'!T14-'Balance Sheet'!U14</f>
        <v>0</v>
      </c>
      <c r="V11" s="54">
        <f>'Balance Sheet'!U14-'Balance Sheet'!V14</f>
        <v>23.643592499999997</v>
      </c>
      <c r="W11" s="55">
        <f>'Balance Sheet'!V14-'Balance Sheet'!W14</f>
        <v>-4.6162874999999985</v>
      </c>
      <c r="X11" s="55">
        <f>'Balance Sheet'!W14-'Balance Sheet'!X14</f>
        <v>-27.790207500000001</v>
      </c>
      <c r="Y11" s="56">
        <f>'Balance Sheet'!X14-'Balance Sheet'!Y14</f>
        <v>-20.065567499999993</v>
      </c>
      <c r="Z11" s="57">
        <f>'Balance Sheet'!Y14-'Balance Sheet'!Z14</f>
        <v>0</v>
      </c>
      <c r="AA11" s="52">
        <f>'Balance Sheet'!Z14-'Balance Sheet'!AA14</f>
        <v>45.689176499999988</v>
      </c>
      <c r="AB11" s="52">
        <f>'Balance Sheet'!AA14-'Balance Sheet'!AB14</f>
        <v>-8.3093174999999935</v>
      </c>
      <c r="AC11" s="52">
        <f>'Balance Sheet'!AB14-'Balance Sheet'!AC14</f>
        <v>-50.022373500000022</v>
      </c>
      <c r="AD11" s="52">
        <f>'Balance Sheet'!AC14-'Balance Sheet'!AD14</f>
        <v>-36.118021499999969</v>
      </c>
      <c r="AE11" s="57">
        <f>'Balance Sheet'!AD14-'Balance Sheet'!AE14</f>
        <v>0</v>
      </c>
      <c r="AF11" s="57">
        <f>'Balance Sheet'!AE14-'Balance Sheet'!AF14</f>
        <v>-268.59974625000001</v>
      </c>
      <c r="AG11" s="57">
        <f>'Balance Sheet'!AF14-'Balance Sheet'!AG14</f>
        <v>-229.36156897499995</v>
      </c>
      <c r="AH11" s="57">
        <f>'Balance Sheet'!AG14-'Balance Sheet'!AH14</f>
        <v>-309.89250455625006</v>
      </c>
      <c r="AI11" s="57">
        <f>'Balance Sheet'!AH14-'Balance Sheet'!AI14</f>
        <v>-380.34974698874987</v>
      </c>
      <c r="AJ11" s="14"/>
      <c r="AK11" s="14"/>
      <c r="AL11" s="14"/>
      <c r="AM11" s="14"/>
      <c r="AN11" s="14"/>
      <c r="AO11" s="14"/>
      <c r="AP11" s="14"/>
      <c r="AQ11" s="14"/>
      <c r="AR11" s="14"/>
      <c r="AS11" s="14"/>
      <c r="AT11" s="14"/>
      <c r="AU11" s="14"/>
      <c r="AV11" s="14"/>
      <c r="AW11" s="14"/>
      <c r="AX11" s="14"/>
      <c r="AY11" s="14"/>
      <c r="AZ11" s="14"/>
      <c r="BA11" s="14"/>
      <c r="BB11" s="14"/>
      <c r="BC11" s="14"/>
      <c r="BD11" s="14"/>
      <c r="BE11" s="14"/>
      <c r="BF11" s="14"/>
      <c r="BG11" s="14"/>
      <c r="BH11" s="14"/>
      <c r="BI11" s="14"/>
      <c r="BJ11" s="14"/>
      <c r="BK11" s="14"/>
      <c r="BL11" s="14"/>
      <c r="BM11" s="14"/>
      <c r="BN11" s="14"/>
      <c r="BO11" s="14"/>
      <c r="BP11" s="14"/>
      <c r="BQ11" s="14"/>
      <c r="BR11" s="14"/>
      <c r="BS11" s="14"/>
      <c r="BT11" s="14"/>
      <c r="BU11" s="14"/>
      <c r="BV11" s="14"/>
      <c r="BW11" s="14"/>
      <c r="BX11" s="14"/>
      <c r="BY11" s="14"/>
      <c r="BZ11" s="14"/>
      <c r="CA11" s="14"/>
      <c r="CB11" s="14"/>
      <c r="CC11" s="14"/>
      <c r="CD11" s="14"/>
    </row>
    <row r="12" spans="1:82" s="134" customFormat="1" ht="15" thickBot="1" x14ac:dyDescent="0.25">
      <c r="A12" s="39" t="s">
        <v>42</v>
      </c>
      <c r="B12" s="49" t="s">
        <v>40</v>
      </c>
      <c r="C12" s="50">
        <f>'Balance Sheet'!C29-'Balance Sheet'!B29</f>
        <v>0</v>
      </c>
      <c r="D12" s="50">
        <f>'Balance Sheet'!D29-'Balance Sheet'!C29</f>
        <v>0</v>
      </c>
      <c r="E12" s="51">
        <f>'Balance Sheet'!E29-'Balance Sheet'!D29</f>
        <v>0</v>
      </c>
      <c r="F12" s="57">
        <f>'Balance Sheet'!F29-'Balance Sheet'!E29</f>
        <v>0</v>
      </c>
      <c r="G12" s="52">
        <f>'Balance Sheet'!G29-'Balance Sheet'!F29</f>
        <v>-0.70599999999999996</v>
      </c>
      <c r="H12" s="52">
        <f>'Balance Sheet'!H29-'Balance Sheet'!G29</f>
        <v>0.16200000000000003</v>
      </c>
      <c r="I12" s="52">
        <f>'Balance Sheet'!I29-'Balance Sheet'!H29</f>
        <v>0.95399999999999996</v>
      </c>
      <c r="J12" s="53">
        <f>'Balance Sheet'!J29-'Balance Sheet'!I29</f>
        <v>0.69000000000000017</v>
      </c>
      <c r="K12" s="57">
        <f>'Balance Sheet'!K29-'Balance Sheet'!J29</f>
        <v>0</v>
      </c>
      <c r="L12" s="52">
        <f>'Balance Sheet'!L29-'Balance Sheet'!K29</f>
        <v>-1.4870999999999999</v>
      </c>
      <c r="M12" s="52">
        <f>'Balance Sheet'!M29-'Balance Sheet'!L29</f>
        <v>0.33569999999999989</v>
      </c>
      <c r="N12" s="52">
        <f>'Balance Sheet'!N29-'Balance Sheet'!M29</f>
        <v>1.9988999999999999</v>
      </c>
      <c r="O12" s="52">
        <f>'Balance Sheet'!O29-'Balance Sheet'!N29</f>
        <v>1.4445000000000006</v>
      </c>
      <c r="P12" s="57">
        <f>'Balance Sheet'!P29-'Balance Sheet'!O29</f>
        <v>0</v>
      </c>
      <c r="Q12" s="52">
        <f>'Balance Sheet'!Q29-'Balance Sheet'!P29</f>
        <v>-3.1720500000000005</v>
      </c>
      <c r="R12" s="52">
        <f>'Balance Sheet'!R29-'Balance Sheet'!Q29</f>
        <v>0.66554999999999986</v>
      </c>
      <c r="S12" s="52">
        <f>'Balance Sheet'!S29-'Balance Sheet'!R29</f>
        <v>3.9919500000000006</v>
      </c>
      <c r="T12" s="52">
        <f>'Balance Sheet'!T29-'Balance Sheet'!S29</f>
        <v>2.8831499999999979</v>
      </c>
      <c r="U12" s="57">
        <f>'Balance Sheet'!U29-'Balance Sheet'!T29</f>
        <v>0</v>
      </c>
      <c r="V12" s="54">
        <f>'Balance Sheet'!V29-'Balance Sheet'!U29</f>
        <v>-6.4482524999999979</v>
      </c>
      <c r="W12" s="55">
        <f>'Balance Sheet'!W29-'Balance Sheet'!V29</f>
        <v>1.2589874999999995</v>
      </c>
      <c r="X12" s="55">
        <f>'Balance Sheet'!X29-'Balance Sheet'!W29</f>
        <v>7.5791474999999995</v>
      </c>
      <c r="Y12" s="56">
        <f>'Balance Sheet'!Y29-'Balance Sheet'!X29</f>
        <v>5.4724274999999984</v>
      </c>
      <c r="Z12" s="57">
        <f>'Balance Sheet'!Z29-'Balance Sheet'!Y29</f>
        <v>0</v>
      </c>
      <c r="AA12" s="52">
        <f>'Balance Sheet'!AA29-'Balance Sheet'!Z29</f>
        <v>-12.460684499999996</v>
      </c>
      <c r="AB12" s="52">
        <f>'Balance Sheet'!AB29-'Balance Sheet'!AA29</f>
        <v>2.2661774999999986</v>
      </c>
      <c r="AC12" s="52">
        <f>'Balance Sheet'!AC29-'Balance Sheet'!AB29</f>
        <v>13.642465500000004</v>
      </c>
      <c r="AD12" s="52">
        <f>'Balance Sheet'!AD29-'Balance Sheet'!AC29</f>
        <v>9.8503694999999922</v>
      </c>
      <c r="AE12" s="57">
        <f>'Balance Sheet'!AE29-'Balance Sheet'!AD29</f>
        <v>0</v>
      </c>
      <c r="AF12" s="48">
        <f>'Balance Sheet'!AF29-'Balance Sheet'!AE29</f>
        <v>73.25447625000001</v>
      </c>
      <c r="AG12" s="48">
        <f>'Balance Sheet'!AG29-'Balance Sheet'!AF29</f>
        <v>62.553155175000001</v>
      </c>
      <c r="AH12" s="48">
        <f>'Balance Sheet'!AH29-'Balance Sheet'!AG29</f>
        <v>84.516137606249998</v>
      </c>
      <c r="AI12" s="48">
        <f>'Balance Sheet'!AI29-'Balance Sheet'!AH29</f>
        <v>103.73174917874996</v>
      </c>
      <c r="AJ12" s="14"/>
      <c r="AK12" s="14"/>
      <c r="AL12" s="14"/>
      <c r="AM12" s="14"/>
      <c r="AN12" s="14"/>
      <c r="AO12" s="14"/>
      <c r="AP12" s="14"/>
      <c r="AQ12" s="14"/>
      <c r="AR12" s="14"/>
      <c r="AS12" s="14"/>
      <c r="AT12" s="14"/>
      <c r="AU12" s="14"/>
      <c r="AV12" s="14"/>
      <c r="AW12" s="14"/>
      <c r="AX12" s="14"/>
      <c r="AY12" s="14"/>
      <c r="AZ12" s="14"/>
      <c r="BA12" s="14"/>
      <c r="BB12" s="14"/>
      <c r="BC12" s="14"/>
      <c r="BD12" s="14"/>
      <c r="BE12" s="14"/>
      <c r="BF12" s="14"/>
      <c r="BG12" s="14"/>
      <c r="BH12" s="14"/>
      <c r="BI12" s="14"/>
      <c r="BJ12" s="14"/>
      <c r="BK12" s="14"/>
      <c r="BL12" s="14"/>
      <c r="BM12" s="14"/>
      <c r="BN12" s="14"/>
      <c r="BO12" s="14"/>
      <c r="BP12" s="14"/>
      <c r="BQ12" s="14"/>
      <c r="BR12" s="14"/>
      <c r="BS12" s="14"/>
      <c r="BT12" s="14"/>
      <c r="BU12" s="14"/>
      <c r="BV12" s="14"/>
      <c r="BW12" s="14"/>
      <c r="BX12" s="14"/>
      <c r="BY12" s="14"/>
      <c r="BZ12" s="14"/>
      <c r="CA12" s="14"/>
      <c r="CB12" s="14"/>
      <c r="CC12" s="14"/>
      <c r="CD12" s="14"/>
    </row>
    <row r="13" spans="1:82" s="134" customFormat="1" ht="15" thickBot="1" x14ac:dyDescent="0.25">
      <c r="A13" s="58" t="s">
        <v>43</v>
      </c>
      <c r="B13" s="59">
        <f>SUM(B8:B12)</f>
        <v>1.4605000000000001</v>
      </c>
      <c r="C13" s="60">
        <f>SUM(C8:C12)</f>
        <v>1.8830000000000005</v>
      </c>
      <c r="D13" s="60">
        <f>SUM(D8:D12)</f>
        <v>4.3335000000000008</v>
      </c>
      <c r="E13" s="61">
        <f>SUM(E8:E12)</f>
        <v>6.1079999999999988</v>
      </c>
      <c r="F13" s="62">
        <f>SUM(B13:E13)</f>
        <v>13.785</v>
      </c>
      <c r="G13" s="63">
        <f>SUM(G8:G12)</f>
        <v>4.4251999999999985</v>
      </c>
      <c r="H13" s="64">
        <f>SUM(H8:H12)</f>
        <v>3.0987999999999998</v>
      </c>
      <c r="I13" s="64">
        <f>SUM(I8:I12)</f>
        <v>6.1539999999999973</v>
      </c>
      <c r="J13" s="65">
        <f>SUM(J8:J12)</f>
        <v>11.989999999999993</v>
      </c>
      <c r="K13" s="62">
        <f>SUM(G13:J13)</f>
        <v>25.667999999999989</v>
      </c>
      <c r="L13" s="63">
        <f>SUM(L8:L12)</f>
        <v>12.026870000000001</v>
      </c>
      <c r="M13" s="64">
        <f>SUM(M8:M12)</f>
        <v>6.8024799999999983</v>
      </c>
      <c r="N13" s="64">
        <f>SUM(N8:N12)</f>
        <v>15.519850000000002</v>
      </c>
      <c r="O13" s="65">
        <f>SUM(O8:O12)</f>
        <v>29.430099999999999</v>
      </c>
      <c r="P13" s="62">
        <f>SUM(L13:O13)</f>
        <v>63.779299999999992</v>
      </c>
      <c r="Q13" s="63">
        <f>SUM(Q8:Q12)</f>
        <v>25.587760000000003</v>
      </c>
      <c r="R13" s="64">
        <f>SUM(R8:R12)</f>
        <v>15.036850000000005</v>
      </c>
      <c r="S13" s="64">
        <f>SUM(S8:S12)</f>
        <v>37.082260000000005</v>
      </c>
      <c r="T13" s="65">
        <f>SUM(T8:T12)</f>
        <v>68.219830000000002</v>
      </c>
      <c r="U13" s="62">
        <f>SUM(Q13:T13)</f>
        <v>145.92670000000001</v>
      </c>
      <c r="V13" s="66">
        <f>SUM(V8:V12)</f>
        <v>52.922076250000003</v>
      </c>
      <c r="W13" s="67">
        <f>SUM(W8:W12)</f>
        <v>32.74340500000001</v>
      </c>
      <c r="X13" s="67">
        <f>SUM(X8:X12)</f>
        <v>84.937093749999974</v>
      </c>
      <c r="Y13" s="68">
        <f>SUM(Y8:Y12)</f>
        <v>151.52670250000003</v>
      </c>
      <c r="Z13" s="62">
        <f>SUM(V13:Y13)</f>
        <v>322.12927750000006</v>
      </c>
      <c r="AA13" s="64">
        <f t="shared" ref="AA13:AI13" si="0">SUM(AA8:AA12)</f>
        <v>102.42315189999999</v>
      </c>
      <c r="AB13" s="64">
        <f t="shared" si="0"/>
        <v>64.592251900000008</v>
      </c>
      <c r="AC13" s="64">
        <f t="shared" si="0"/>
        <v>171.72860830000002</v>
      </c>
      <c r="AD13" s="64">
        <f t="shared" si="0"/>
        <v>301.1119278999999</v>
      </c>
      <c r="AE13" s="62">
        <f t="shared" si="0"/>
        <v>697.4820279999999</v>
      </c>
      <c r="AF13" s="62">
        <f t="shared" si="0"/>
        <v>988.81712627500008</v>
      </c>
      <c r="AG13" s="62">
        <f t="shared" si="0"/>
        <v>2018.7947256400003</v>
      </c>
      <c r="AH13" s="62">
        <f t="shared" si="0"/>
        <v>3381.8970089406253</v>
      </c>
      <c r="AI13" s="62">
        <f t="shared" si="0"/>
        <v>5264.1207537467508</v>
      </c>
      <c r="AJ13" s="14"/>
      <c r="AK13" s="14"/>
      <c r="AL13" s="14"/>
      <c r="AM13" s="14"/>
      <c r="AN13" s="14"/>
      <c r="AO13" s="14"/>
      <c r="AP13" s="14"/>
      <c r="AQ13" s="14"/>
      <c r="AR13" s="14"/>
      <c r="AS13" s="14"/>
      <c r="AT13" s="14"/>
      <c r="AU13" s="14"/>
      <c r="AV13" s="14"/>
      <c r="AW13" s="14"/>
      <c r="AX13" s="14"/>
      <c r="AY13" s="14"/>
      <c r="AZ13" s="14"/>
      <c r="BA13" s="14"/>
      <c r="BB13" s="14"/>
      <c r="BC13" s="14"/>
      <c r="BD13" s="14"/>
      <c r="BE13" s="14"/>
      <c r="BF13" s="14"/>
      <c r="BG13" s="14"/>
      <c r="BH13" s="14"/>
      <c r="BI13" s="14"/>
      <c r="BJ13" s="14"/>
      <c r="BK13" s="14"/>
      <c r="BL13" s="14"/>
      <c r="BM13" s="14"/>
      <c r="BN13" s="14"/>
      <c r="BO13" s="14"/>
      <c r="BP13" s="14"/>
      <c r="BQ13" s="14"/>
      <c r="BR13" s="14"/>
      <c r="BS13" s="14"/>
      <c r="BT13" s="14"/>
      <c r="BU13" s="14"/>
      <c r="BV13" s="14"/>
      <c r="BW13" s="14"/>
      <c r="BX13" s="14"/>
      <c r="BY13" s="14"/>
      <c r="BZ13" s="14"/>
      <c r="CA13" s="14"/>
      <c r="CB13" s="14"/>
      <c r="CC13" s="14"/>
      <c r="CD13" s="14"/>
    </row>
    <row r="14" spans="1:82" s="134" customFormat="1" ht="14" x14ac:dyDescent="0.2">
      <c r="A14" s="69"/>
      <c r="B14" s="70"/>
      <c r="C14" s="71"/>
      <c r="D14" s="71"/>
      <c r="E14" s="72"/>
      <c r="F14" s="31"/>
      <c r="G14" s="73"/>
      <c r="H14" s="73"/>
      <c r="I14" s="73"/>
      <c r="J14" s="74"/>
      <c r="K14" s="31"/>
      <c r="L14" s="73"/>
      <c r="M14" s="73"/>
      <c r="N14" s="73"/>
      <c r="O14" s="73"/>
      <c r="P14" s="31"/>
      <c r="Q14" s="73"/>
      <c r="R14" s="73"/>
      <c r="S14" s="73"/>
      <c r="T14" s="73"/>
      <c r="U14" s="31"/>
      <c r="V14" s="73"/>
      <c r="W14" s="73"/>
      <c r="X14" s="73"/>
      <c r="Y14" s="73"/>
      <c r="Z14" s="31"/>
      <c r="AA14" s="73"/>
      <c r="AB14" s="73"/>
      <c r="AC14" s="73"/>
      <c r="AD14" s="73"/>
      <c r="AE14" s="31"/>
      <c r="AF14" s="31"/>
      <c r="AG14" s="31"/>
      <c r="AH14" s="31"/>
      <c r="AI14" s="31"/>
      <c r="AJ14" s="14"/>
      <c r="AK14" s="14"/>
      <c r="AL14" s="14"/>
      <c r="AM14" s="14"/>
      <c r="AN14" s="14"/>
      <c r="AO14" s="14"/>
      <c r="AP14" s="14"/>
      <c r="AQ14" s="14"/>
      <c r="AR14" s="14"/>
      <c r="AS14" s="14"/>
      <c r="AT14" s="14"/>
      <c r="AU14" s="14"/>
      <c r="AV14" s="14"/>
      <c r="AW14" s="14"/>
      <c r="AX14" s="14"/>
      <c r="AY14" s="14"/>
      <c r="AZ14" s="14"/>
      <c r="BA14" s="14"/>
      <c r="BB14" s="14"/>
      <c r="BC14" s="14"/>
      <c r="BD14" s="14"/>
      <c r="BE14" s="14"/>
      <c r="BF14" s="14"/>
      <c r="BG14" s="14"/>
      <c r="BH14" s="14"/>
      <c r="BI14" s="14"/>
      <c r="BJ14" s="14"/>
      <c r="BK14" s="14"/>
      <c r="BL14" s="14"/>
      <c r="BM14" s="14"/>
      <c r="BN14" s="14"/>
      <c r="BO14" s="14"/>
      <c r="BP14" s="14"/>
      <c r="BQ14" s="14"/>
      <c r="BR14" s="14"/>
      <c r="BS14" s="14"/>
      <c r="BT14" s="14"/>
      <c r="BU14" s="14"/>
      <c r="BV14" s="14"/>
      <c r="BW14" s="14"/>
      <c r="BX14" s="14"/>
      <c r="BY14" s="14"/>
      <c r="BZ14" s="14"/>
      <c r="CA14" s="14"/>
      <c r="CB14" s="14"/>
      <c r="CC14" s="14"/>
      <c r="CD14" s="14"/>
    </row>
    <row r="15" spans="1:82" s="134" customFormat="1" ht="15" thickBot="1" x14ac:dyDescent="0.25">
      <c r="A15" s="69" t="s">
        <v>44</v>
      </c>
      <c r="B15" s="70"/>
      <c r="C15" s="71"/>
      <c r="D15" s="71"/>
      <c r="E15" s="72"/>
      <c r="F15" s="31"/>
      <c r="G15" s="73"/>
      <c r="H15" s="73"/>
      <c r="I15" s="73"/>
      <c r="J15" s="74"/>
      <c r="K15" s="31"/>
      <c r="L15" s="73"/>
      <c r="M15" s="73"/>
      <c r="N15" s="73"/>
      <c r="O15" s="73"/>
      <c r="P15" s="31"/>
      <c r="Q15" s="73"/>
      <c r="R15" s="73"/>
      <c r="S15" s="73"/>
      <c r="T15" s="73"/>
      <c r="U15" s="31"/>
      <c r="V15" s="73"/>
      <c r="W15" s="73"/>
      <c r="X15" s="73"/>
      <c r="Y15" s="73"/>
      <c r="Z15" s="31"/>
      <c r="AA15" s="73"/>
      <c r="AB15" s="73"/>
      <c r="AC15" s="73"/>
      <c r="AD15" s="73"/>
      <c r="AE15" s="31"/>
      <c r="AF15" s="31"/>
      <c r="AG15" s="31"/>
      <c r="AH15" s="31"/>
      <c r="AI15" s="31"/>
      <c r="AJ15" s="14"/>
      <c r="AK15" s="14"/>
      <c r="AL15" s="14"/>
      <c r="AM15" s="14"/>
      <c r="AN15" s="14"/>
      <c r="AO15" s="14"/>
      <c r="AP15" s="14"/>
      <c r="AQ15" s="14"/>
      <c r="AR15" s="14"/>
      <c r="AS15" s="14"/>
      <c r="AT15" s="14"/>
      <c r="AU15" s="14"/>
      <c r="AV15" s="14"/>
      <c r="AW15" s="14"/>
      <c r="AX15" s="14"/>
      <c r="AY15" s="14"/>
      <c r="AZ15" s="14"/>
      <c r="BA15" s="14"/>
      <c r="BB15" s="14"/>
      <c r="BC15" s="14"/>
      <c r="BD15" s="14"/>
      <c r="BE15" s="14"/>
      <c r="BF15" s="14"/>
      <c r="BG15" s="14"/>
      <c r="BH15" s="14"/>
      <c r="BI15" s="14"/>
      <c r="BJ15" s="14"/>
      <c r="BK15" s="14"/>
      <c r="BL15" s="14"/>
      <c r="BM15" s="14"/>
      <c r="BN15" s="14"/>
      <c r="BO15" s="14"/>
      <c r="BP15" s="14"/>
      <c r="BQ15" s="14"/>
      <c r="BR15" s="14"/>
      <c r="BS15" s="14"/>
      <c r="BT15" s="14"/>
      <c r="BU15" s="14"/>
      <c r="BV15" s="14"/>
      <c r="BW15" s="14"/>
      <c r="BX15" s="14"/>
      <c r="BY15" s="14"/>
      <c r="BZ15" s="14"/>
      <c r="CA15" s="14"/>
      <c r="CB15" s="14"/>
      <c r="CC15" s="14"/>
      <c r="CD15" s="14"/>
    </row>
    <row r="16" spans="1:82" s="134" customFormat="1" ht="15" thickBot="1" x14ac:dyDescent="0.25">
      <c r="A16" s="75" t="s">
        <v>45</v>
      </c>
      <c r="B16" s="41">
        <f>'Balance Sheet'!B21*-1</f>
        <v>-0.45</v>
      </c>
      <c r="C16" s="41">
        <f>'Balance Sheet'!C21*-1</f>
        <v>-0.70000000000000007</v>
      </c>
      <c r="D16" s="41">
        <f>'Balance Sheet'!D21*-1</f>
        <v>-2.15</v>
      </c>
      <c r="E16" s="41">
        <f>'Balance Sheet'!E21*-1</f>
        <v>-3.2</v>
      </c>
      <c r="F16" s="57">
        <f>SUM(B16:E16)</f>
        <v>-6.5</v>
      </c>
      <c r="G16" s="43">
        <f>'Balance Sheet'!G21*-1</f>
        <v>-0.98000000000000009</v>
      </c>
      <c r="H16" s="43">
        <f>'Balance Sheet'!H21*-1</f>
        <v>-1.5200000000000002</v>
      </c>
      <c r="I16" s="43">
        <f>'Balance Sheet'!I21*-1</f>
        <v>-4.7</v>
      </c>
      <c r="J16" s="43">
        <f>'Balance Sheet'!J21*-1</f>
        <v>-7</v>
      </c>
      <c r="K16" s="57">
        <f>SUM(G16:J16)</f>
        <v>-14.200000000000001</v>
      </c>
      <c r="L16" s="43">
        <f>'Balance Sheet'!L21*-1</f>
        <v>-2.0430000000000006</v>
      </c>
      <c r="M16" s="43">
        <f>'Balance Sheet'!M21*-1</f>
        <v>-3.1620000000000004</v>
      </c>
      <c r="N16" s="43">
        <f>'Balance Sheet'!N21*-1</f>
        <v>-9.8250000000000011</v>
      </c>
      <c r="O16" s="43">
        <f>'Balance Sheet'!O21*-1</f>
        <v>-14.64</v>
      </c>
      <c r="P16" s="57">
        <f>SUM(L16:O16)</f>
        <v>-29.67</v>
      </c>
      <c r="Q16" s="43">
        <f>'Balance Sheet'!Q21*-1</f>
        <v>-4.0665000000000004</v>
      </c>
      <c r="R16" s="43">
        <f>'Balance Sheet'!R21*-1</f>
        <v>-6.2850000000000001</v>
      </c>
      <c r="S16" s="43">
        <f>'Balance Sheet'!S21*-1</f>
        <v>-19.591500000000003</v>
      </c>
      <c r="T16" s="43">
        <f>'Balance Sheet'!T21*-1</f>
        <v>-29.201999999999998</v>
      </c>
      <c r="U16" s="57">
        <f>SUM(Q16:T16)</f>
        <v>-59.145000000000003</v>
      </c>
      <c r="V16" s="45">
        <f>'Balance Sheet'!V21*-1</f>
        <v>-7.7078250000000015</v>
      </c>
      <c r="W16" s="46">
        <f>'Balance Sheet'!W21*-1</f>
        <v>-11.904450000000001</v>
      </c>
      <c r="X16" s="46">
        <f>'Balance Sheet'!X21*-1</f>
        <v>-37.168275000000001</v>
      </c>
      <c r="Y16" s="47">
        <f>'Balance Sheet'!Y21*-1</f>
        <v>-55.409700000000001</v>
      </c>
      <c r="Z16" s="57">
        <f>SUM(V16:Y16)</f>
        <v>-112.19025000000001</v>
      </c>
      <c r="AA16" s="43">
        <f>'Balance Sheet'!AA21*-1</f>
        <v>-13.874085000000006</v>
      </c>
      <c r="AB16" s="43">
        <f>'Balance Sheet'!AB21*-1</f>
        <v>-21.42801</v>
      </c>
      <c r="AC16" s="43">
        <f>'Balance Sheet'!AC21*-1</f>
        <v>-66.902895000000015</v>
      </c>
      <c r="AD16" s="43">
        <f>'Balance Sheet'!AD21*-1</f>
        <v>-99.737459999999999</v>
      </c>
      <c r="AE16" s="57">
        <f>'Balance Sheet'!AE21*-1</f>
        <v>-201.94245000000001</v>
      </c>
      <c r="AF16" s="57">
        <f>'Balance Sheet'!AF21*-1</f>
        <v>-343.91904750000003</v>
      </c>
      <c r="AG16" s="57">
        <f>'Balance Sheet'!AG21*-1</f>
        <v>-552.42956475000005</v>
      </c>
      <c r="AH16" s="57">
        <f>'Balance Sheet'!AH21*-1</f>
        <v>-834.15002343750007</v>
      </c>
      <c r="AI16" s="57">
        <f>'Balance Sheet'!AI21*-1</f>
        <v>-1179.9225207</v>
      </c>
      <c r="AJ16" s="14"/>
      <c r="AK16" s="14"/>
      <c r="AL16" s="14"/>
      <c r="AM16" s="14"/>
      <c r="AN16" s="14"/>
      <c r="AO16" s="14"/>
      <c r="AP16" s="14"/>
      <c r="AQ16" s="14"/>
      <c r="AR16" s="14"/>
      <c r="AS16" s="14"/>
      <c r="AT16" s="14"/>
      <c r="AU16" s="14"/>
      <c r="AV16" s="14"/>
      <c r="AW16" s="14"/>
      <c r="AX16" s="14"/>
      <c r="AY16" s="14"/>
      <c r="AZ16" s="14"/>
      <c r="BA16" s="14"/>
      <c r="BB16" s="14"/>
      <c r="BC16" s="14"/>
      <c r="BD16" s="14"/>
      <c r="BE16" s="14"/>
      <c r="BF16" s="14"/>
      <c r="BG16" s="14"/>
      <c r="BH16" s="14"/>
      <c r="BI16" s="14"/>
      <c r="BJ16" s="14"/>
      <c r="BK16" s="14"/>
      <c r="BL16" s="14"/>
      <c r="BM16" s="14"/>
      <c r="BN16" s="14"/>
      <c r="BO16" s="14"/>
      <c r="BP16" s="14"/>
      <c r="BQ16" s="14"/>
      <c r="BR16" s="14"/>
      <c r="BS16" s="14"/>
      <c r="BT16" s="14"/>
      <c r="BU16" s="14"/>
      <c r="BV16" s="14"/>
      <c r="BW16" s="14"/>
      <c r="BX16" s="14"/>
      <c r="BY16" s="14"/>
      <c r="BZ16" s="14"/>
      <c r="CA16" s="14"/>
      <c r="CB16" s="14"/>
      <c r="CC16" s="14"/>
      <c r="CD16" s="14"/>
    </row>
    <row r="17" spans="1:82" s="134" customFormat="1" ht="15" thickBot="1" x14ac:dyDescent="0.25">
      <c r="A17" s="58" t="s">
        <v>46</v>
      </c>
      <c r="B17" s="59">
        <f>SUM(B16:B16)</f>
        <v>-0.45</v>
      </c>
      <c r="C17" s="60">
        <f>SUM(C16:C16)</f>
        <v>-0.70000000000000007</v>
      </c>
      <c r="D17" s="60">
        <f>SUM(D16:D16)</f>
        <v>-2.15</v>
      </c>
      <c r="E17" s="61">
        <f>SUM(E16:E16)</f>
        <v>-3.2</v>
      </c>
      <c r="F17" s="62">
        <f>SUM(B17:E17)</f>
        <v>-6.5</v>
      </c>
      <c r="G17" s="64">
        <f>SUM(G16:G16)</f>
        <v>-0.98000000000000009</v>
      </c>
      <c r="H17" s="64">
        <f>SUM(H16:H16)</f>
        <v>-1.5200000000000002</v>
      </c>
      <c r="I17" s="64">
        <f>SUM(I16:I16)</f>
        <v>-4.7</v>
      </c>
      <c r="J17" s="65">
        <f>SUM(J16:J16)</f>
        <v>-7</v>
      </c>
      <c r="K17" s="62">
        <f>SUM(G17:J17)</f>
        <v>-14.200000000000001</v>
      </c>
      <c r="L17" s="64">
        <f>SUM(L16:L16)</f>
        <v>-2.0430000000000006</v>
      </c>
      <c r="M17" s="64">
        <f>SUM(M16:M16)</f>
        <v>-3.1620000000000004</v>
      </c>
      <c r="N17" s="64">
        <f>SUM(N16:N16)</f>
        <v>-9.8250000000000011</v>
      </c>
      <c r="O17" s="65">
        <f>SUM(O16:O16)</f>
        <v>-14.64</v>
      </c>
      <c r="P17" s="62">
        <f>SUM(L17:O17)</f>
        <v>-29.67</v>
      </c>
      <c r="Q17" s="64">
        <f>SUM(Q16:Q16)</f>
        <v>-4.0665000000000004</v>
      </c>
      <c r="R17" s="64">
        <f>SUM(R16:R16)</f>
        <v>-6.2850000000000001</v>
      </c>
      <c r="S17" s="64">
        <f>SUM(S16:S16)</f>
        <v>-19.591500000000003</v>
      </c>
      <c r="T17" s="65">
        <f>SUM(T16:T16)</f>
        <v>-29.201999999999998</v>
      </c>
      <c r="U17" s="62">
        <f>SUM(Q17:T17)</f>
        <v>-59.145000000000003</v>
      </c>
      <c r="V17" s="66">
        <f t="shared" ref="V17:AI17" si="1">SUM(V16:V16)</f>
        <v>-7.7078250000000015</v>
      </c>
      <c r="W17" s="67">
        <f t="shared" si="1"/>
        <v>-11.904450000000001</v>
      </c>
      <c r="X17" s="67">
        <f t="shared" si="1"/>
        <v>-37.168275000000001</v>
      </c>
      <c r="Y17" s="68">
        <f t="shared" si="1"/>
        <v>-55.409700000000001</v>
      </c>
      <c r="Z17" s="62">
        <f t="shared" si="1"/>
        <v>-112.19025000000001</v>
      </c>
      <c r="AA17" s="64">
        <f t="shared" si="1"/>
        <v>-13.874085000000006</v>
      </c>
      <c r="AB17" s="64">
        <f t="shared" si="1"/>
        <v>-21.42801</v>
      </c>
      <c r="AC17" s="64">
        <f t="shared" si="1"/>
        <v>-66.902895000000015</v>
      </c>
      <c r="AD17" s="64">
        <f t="shared" si="1"/>
        <v>-99.737459999999999</v>
      </c>
      <c r="AE17" s="62">
        <f t="shared" si="1"/>
        <v>-201.94245000000001</v>
      </c>
      <c r="AF17" s="62">
        <f t="shared" si="1"/>
        <v>-343.91904750000003</v>
      </c>
      <c r="AG17" s="62">
        <f t="shared" si="1"/>
        <v>-552.42956475000005</v>
      </c>
      <c r="AH17" s="62">
        <f t="shared" si="1"/>
        <v>-834.15002343750007</v>
      </c>
      <c r="AI17" s="62">
        <f t="shared" si="1"/>
        <v>-1179.9225207</v>
      </c>
      <c r="AJ17" s="14"/>
      <c r="AK17" s="14"/>
      <c r="AL17" s="14"/>
      <c r="AM17" s="14"/>
      <c r="AN17" s="14"/>
      <c r="AO17" s="14"/>
      <c r="AP17" s="14"/>
      <c r="AQ17" s="14"/>
      <c r="AR17" s="14"/>
      <c r="AS17" s="14"/>
      <c r="AT17" s="14"/>
      <c r="AU17" s="14"/>
      <c r="AV17" s="14"/>
      <c r="AW17" s="14"/>
      <c r="AX17" s="14"/>
      <c r="AY17" s="14"/>
      <c r="AZ17" s="14"/>
      <c r="BA17" s="14"/>
      <c r="BB17" s="14"/>
      <c r="BC17" s="14"/>
      <c r="BD17" s="14"/>
      <c r="BE17" s="14"/>
      <c r="BF17" s="14"/>
      <c r="BG17" s="14"/>
      <c r="BH17" s="14"/>
      <c r="BI17" s="14"/>
      <c r="BJ17" s="14"/>
      <c r="BK17" s="14"/>
      <c r="BL17" s="14"/>
      <c r="BM17" s="14"/>
      <c r="BN17" s="14"/>
      <c r="BO17" s="14"/>
      <c r="BP17" s="14"/>
      <c r="BQ17" s="14"/>
      <c r="BR17" s="14"/>
      <c r="BS17" s="14"/>
      <c r="BT17" s="14"/>
      <c r="BU17" s="14"/>
      <c r="BV17" s="14"/>
      <c r="BW17" s="14"/>
      <c r="BX17" s="14"/>
      <c r="BY17" s="14"/>
      <c r="BZ17" s="14"/>
      <c r="CA17" s="14"/>
      <c r="CB17" s="14"/>
      <c r="CC17" s="14"/>
      <c r="CD17" s="14"/>
    </row>
    <row r="18" spans="1:82" s="134" customFormat="1" ht="14" x14ac:dyDescent="0.2">
      <c r="A18" s="76"/>
      <c r="B18" s="70"/>
      <c r="C18" s="71"/>
      <c r="D18" s="71"/>
      <c r="E18" s="72"/>
      <c r="F18" s="31"/>
      <c r="G18" s="73"/>
      <c r="H18" s="73"/>
      <c r="I18" s="73"/>
      <c r="J18" s="74"/>
      <c r="K18" s="31"/>
      <c r="L18" s="73"/>
      <c r="M18" s="73"/>
      <c r="N18" s="73"/>
      <c r="O18" s="73"/>
      <c r="P18" s="31"/>
      <c r="Q18" s="73"/>
      <c r="R18" s="73"/>
      <c r="S18" s="73"/>
      <c r="T18" s="73"/>
      <c r="U18" s="31"/>
      <c r="V18" s="73"/>
      <c r="W18" s="73"/>
      <c r="X18" s="73"/>
      <c r="Y18" s="73"/>
      <c r="Z18" s="31"/>
      <c r="AA18" s="73"/>
      <c r="AB18" s="73"/>
      <c r="AC18" s="73"/>
      <c r="AD18" s="73"/>
      <c r="AE18" s="31"/>
      <c r="AF18" s="31"/>
      <c r="AG18" s="31"/>
      <c r="AH18" s="31"/>
      <c r="AI18" s="31"/>
      <c r="AJ18" s="14"/>
      <c r="AK18" s="14"/>
      <c r="AL18" s="14"/>
      <c r="AM18" s="14"/>
      <c r="AN18" s="14"/>
      <c r="AO18" s="14"/>
      <c r="AP18" s="14"/>
      <c r="AQ18" s="14"/>
      <c r="AR18" s="14"/>
      <c r="AS18" s="14"/>
      <c r="AT18" s="14"/>
      <c r="AU18" s="14"/>
      <c r="AV18" s="14"/>
      <c r="AW18" s="14"/>
      <c r="AX18" s="14"/>
      <c r="AY18" s="14"/>
      <c r="AZ18" s="14"/>
      <c r="BA18" s="14"/>
      <c r="BB18" s="14"/>
      <c r="BC18" s="14"/>
      <c r="BD18" s="14"/>
      <c r="BE18" s="14"/>
      <c r="BF18" s="14"/>
      <c r="BG18" s="14"/>
      <c r="BH18" s="14"/>
      <c r="BI18" s="14"/>
      <c r="BJ18" s="14"/>
      <c r="BK18" s="14"/>
      <c r="BL18" s="14"/>
      <c r="BM18" s="14"/>
      <c r="BN18" s="14"/>
      <c r="BO18" s="14"/>
      <c r="BP18" s="14"/>
      <c r="BQ18" s="14"/>
      <c r="BR18" s="14"/>
      <c r="BS18" s="14"/>
      <c r="BT18" s="14"/>
      <c r="BU18" s="14"/>
      <c r="BV18" s="14"/>
      <c r="BW18" s="14"/>
      <c r="BX18" s="14"/>
      <c r="BY18" s="14"/>
      <c r="BZ18" s="14"/>
      <c r="CA18" s="14"/>
      <c r="CB18" s="14"/>
      <c r="CC18" s="14"/>
      <c r="CD18" s="14"/>
    </row>
    <row r="19" spans="1:82" s="134" customFormat="1" ht="14" x14ac:dyDescent="0.2">
      <c r="A19" s="69" t="s">
        <v>47</v>
      </c>
      <c r="B19" s="70"/>
      <c r="C19" s="71"/>
      <c r="D19" s="71"/>
      <c r="E19" s="72"/>
      <c r="F19" s="31"/>
      <c r="G19" s="73"/>
      <c r="H19" s="73"/>
      <c r="I19" s="73"/>
      <c r="J19" s="74"/>
      <c r="K19" s="31"/>
      <c r="L19" s="73"/>
      <c r="M19" s="73"/>
      <c r="N19" s="73"/>
      <c r="O19" s="73"/>
      <c r="P19" s="31"/>
      <c r="Q19" s="73"/>
      <c r="R19" s="73"/>
      <c r="S19" s="73"/>
      <c r="T19" s="73"/>
      <c r="U19" s="31"/>
      <c r="V19" s="73"/>
      <c r="W19" s="73"/>
      <c r="X19" s="73"/>
      <c r="Y19" s="73"/>
      <c r="Z19" s="31"/>
      <c r="AA19" s="73"/>
      <c r="AB19" s="73"/>
      <c r="AC19" s="73"/>
      <c r="AD19" s="73"/>
      <c r="AE19" s="31"/>
      <c r="AF19" s="31"/>
      <c r="AG19" s="31"/>
      <c r="AH19" s="31"/>
      <c r="AI19" s="31"/>
      <c r="AJ19" s="14"/>
      <c r="AK19" s="14"/>
      <c r="AL19" s="14"/>
      <c r="AM19" s="14"/>
      <c r="AN19" s="14"/>
      <c r="AO19" s="14"/>
      <c r="AP19" s="14"/>
      <c r="AQ19" s="14"/>
      <c r="AR19" s="14"/>
      <c r="AS19" s="14"/>
      <c r="AT19" s="14"/>
      <c r="AU19" s="14"/>
      <c r="AV19" s="14"/>
      <c r="AW19" s="14"/>
      <c r="AX19" s="14"/>
      <c r="AY19" s="14"/>
      <c r="AZ19" s="14"/>
      <c r="BA19" s="14"/>
      <c r="BB19" s="14"/>
      <c r="BC19" s="14"/>
      <c r="BD19" s="14"/>
      <c r="BE19" s="14"/>
      <c r="BF19" s="14"/>
      <c r="BG19" s="14"/>
      <c r="BH19" s="14"/>
      <c r="BI19" s="14"/>
      <c r="BJ19" s="14"/>
      <c r="BK19" s="14"/>
      <c r="BL19" s="14"/>
      <c r="BM19" s="14"/>
      <c r="BN19" s="14"/>
      <c r="BO19" s="14"/>
      <c r="BP19" s="14"/>
      <c r="BQ19" s="14"/>
      <c r="BR19" s="14"/>
      <c r="BS19" s="14"/>
      <c r="BT19" s="14"/>
      <c r="BU19" s="14"/>
      <c r="BV19" s="14"/>
      <c r="BW19" s="14"/>
      <c r="BX19" s="14"/>
      <c r="BY19" s="14"/>
      <c r="BZ19" s="14"/>
      <c r="CA19" s="14"/>
      <c r="CB19" s="14"/>
      <c r="CC19" s="14"/>
      <c r="CD19" s="14"/>
    </row>
    <row r="20" spans="1:82" s="134" customFormat="1" ht="14" x14ac:dyDescent="0.2">
      <c r="A20" s="39" t="s">
        <v>48</v>
      </c>
      <c r="B20" s="49" t="s">
        <v>40</v>
      </c>
      <c r="C20" s="50">
        <f>'Balance Sheet'!C31-'Balance Sheet'!B31</f>
        <v>-2.8375000000000004</v>
      </c>
      <c r="D20" s="50">
        <f>'Balance Sheet'!D31-'Balance Sheet'!C31</f>
        <v>0</v>
      </c>
      <c r="E20" s="50">
        <f>'Balance Sheet'!E31-'Balance Sheet'!D31</f>
        <v>3.2234999999999996</v>
      </c>
      <c r="F20" s="31">
        <f>SUM(B20:E20)</f>
        <v>0.38599999999999923</v>
      </c>
      <c r="G20" s="52">
        <f>'Balance Sheet'!G31-'Balance Sheet'!F31</f>
        <v>-8.5834999999999955</v>
      </c>
      <c r="H20" s="52">
        <f>'Balance Sheet'!H31-'Balance Sheet'!G31</f>
        <v>0</v>
      </c>
      <c r="I20" s="52">
        <f>'Balance Sheet'!I31-'Balance Sheet'!H31</f>
        <v>0</v>
      </c>
      <c r="J20" s="52">
        <f>'Balance Sheet'!J31-'Balance Sheet'!I31</f>
        <v>0</v>
      </c>
      <c r="K20" s="31">
        <f>SUM(G20:J20)</f>
        <v>-8.5834999999999955</v>
      </c>
      <c r="L20" s="52">
        <f>'Balance Sheet'!L31-'Balance Sheet'!K31</f>
        <v>0</v>
      </c>
      <c r="M20" s="52">
        <f>'Balance Sheet'!M31-'Balance Sheet'!L31</f>
        <v>0</v>
      </c>
      <c r="N20" s="52">
        <f>'Balance Sheet'!N31-'Balance Sheet'!M31</f>
        <v>0</v>
      </c>
      <c r="O20" s="52">
        <f>'Balance Sheet'!O31-'Balance Sheet'!N31</f>
        <v>0</v>
      </c>
      <c r="P20" s="31">
        <f>SUM(L20:O20)</f>
        <v>0</v>
      </c>
      <c r="Q20" s="52">
        <f>'Balance Sheet'!Q31-'Balance Sheet'!P31</f>
        <v>0</v>
      </c>
      <c r="R20" s="52">
        <f>'Balance Sheet'!R31-'Balance Sheet'!Q31</f>
        <v>0</v>
      </c>
      <c r="S20" s="52">
        <f>'Balance Sheet'!S31-'Balance Sheet'!R31</f>
        <v>0</v>
      </c>
      <c r="T20" s="52">
        <f>'Balance Sheet'!T31-'Balance Sheet'!S31</f>
        <v>0</v>
      </c>
      <c r="U20" s="31">
        <f>SUM(Q20:T20)</f>
        <v>0</v>
      </c>
      <c r="V20" s="52">
        <f>'Balance Sheet'!V31-'Balance Sheet'!U31</f>
        <v>0</v>
      </c>
      <c r="W20" s="52">
        <f>'Balance Sheet'!W31-'Balance Sheet'!V31</f>
        <v>0</v>
      </c>
      <c r="X20" s="52">
        <f>'Balance Sheet'!X31-'Balance Sheet'!W31</f>
        <v>0</v>
      </c>
      <c r="Y20" s="52">
        <f>'Balance Sheet'!Y31-'Balance Sheet'!X31</f>
        <v>0</v>
      </c>
      <c r="Z20" s="31">
        <f>SUM(V20:Y20)</f>
        <v>0</v>
      </c>
      <c r="AA20" s="52">
        <f>'Balance Sheet'!AA31-'Balance Sheet'!Z31</f>
        <v>0</v>
      </c>
      <c r="AB20" s="52">
        <f>'Balance Sheet'!AB31-'Balance Sheet'!AA31</f>
        <v>0</v>
      </c>
      <c r="AC20" s="52">
        <f>'Balance Sheet'!AC31-'Balance Sheet'!AB31</f>
        <v>0</v>
      </c>
      <c r="AD20" s="52">
        <f>'Balance Sheet'!AD31-'Balance Sheet'!AC31</f>
        <v>0</v>
      </c>
      <c r="AE20" s="57">
        <f>'Balance Sheet'!AE31-'Balance Sheet'!AD31</f>
        <v>0</v>
      </c>
      <c r="AF20" s="57">
        <f>'Balance Sheet'!AF31-'Balance Sheet'!AE31</f>
        <v>0</v>
      </c>
      <c r="AG20" s="57">
        <f>'Balance Sheet'!AG31-'Balance Sheet'!AF31</f>
        <v>0</v>
      </c>
      <c r="AH20" s="57">
        <f>'Balance Sheet'!AH31-'Balance Sheet'!AG31</f>
        <v>0</v>
      </c>
      <c r="AI20" s="57">
        <f>'Balance Sheet'!AI31-'Balance Sheet'!AH31</f>
        <v>0</v>
      </c>
      <c r="AJ20" s="14"/>
      <c r="AK20" s="14"/>
      <c r="AL20" s="14"/>
      <c r="AM20" s="14"/>
      <c r="AN20" s="14"/>
      <c r="AO20" s="14"/>
      <c r="AP20" s="14"/>
      <c r="AQ20" s="14"/>
      <c r="AR20" s="14"/>
      <c r="AS20" s="14"/>
      <c r="AT20" s="14"/>
      <c r="AU20" s="14"/>
      <c r="AV20" s="14"/>
      <c r="AW20" s="14"/>
      <c r="AX20" s="14"/>
      <c r="AY20" s="14"/>
      <c r="AZ20" s="14"/>
      <c r="BA20" s="14"/>
      <c r="BB20" s="14"/>
      <c r="BC20" s="14"/>
      <c r="BD20" s="14"/>
      <c r="BE20" s="14"/>
      <c r="BF20" s="14"/>
      <c r="BG20" s="14"/>
      <c r="BH20" s="14"/>
      <c r="BI20" s="14"/>
      <c r="BJ20" s="14"/>
      <c r="BK20" s="14"/>
      <c r="BL20" s="14"/>
      <c r="BM20" s="14"/>
      <c r="BN20" s="14"/>
      <c r="BO20" s="14"/>
      <c r="BP20" s="14"/>
      <c r="BQ20" s="14"/>
      <c r="BR20" s="14"/>
      <c r="BS20" s="14"/>
      <c r="BT20" s="14"/>
      <c r="BU20" s="14"/>
      <c r="BV20" s="14"/>
      <c r="BW20" s="14"/>
      <c r="BX20" s="14"/>
      <c r="BY20" s="14"/>
      <c r="BZ20" s="14"/>
      <c r="CA20" s="14"/>
      <c r="CB20" s="14"/>
      <c r="CC20" s="14"/>
      <c r="CD20" s="14"/>
    </row>
    <row r="21" spans="1:82" s="134" customFormat="1" ht="14" x14ac:dyDescent="0.2">
      <c r="A21" s="39" t="s">
        <v>49</v>
      </c>
      <c r="B21" s="49" t="s">
        <v>40</v>
      </c>
      <c r="C21" s="50">
        <f>'Balance Sheet'!C34-'Balance Sheet'!B34</f>
        <v>0</v>
      </c>
      <c r="D21" s="50">
        <f>'Balance Sheet'!D34-'Balance Sheet'!C34</f>
        <v>0</v>
      </c>
      <c r="E21" s="50">
        <f>'Balance Sheet'!E34-'Balance Sheet'!D34</f>
        <v>0</v>
      </c>
      <c r="F21" s="31">
        <f>SUM(B21:E21)</f>
        <v>0</v>
      </c>
      <c r="G21" s="52">
        <f>'Balance Sheet'!G34-'Balance Sheet'!F34</f>
        <v>0</v>
      </c>
      <c r="H21" s="52">
        <f>'Balance Sheet'!H34-'Balance Sheet'!G34</f>
        <v>0</v>
      </c>
      <c r="I21" s="52">
        <f>'Balance Sheet'!I34-'Balance Sheet'!H34</f>
        <v>0</v>
      </c>
      <c r="J21" s="52">
        <f>'Balance Sheet'!J34-'Balance Sheet'!I34</f>
        <v>0</v>
      </c>
      <c r="K21" s="31">
        <f>SUM(G21:J21)</f>
        <v>0</v>
      </c>
      <c r="L21" s="52">
        <f>'Balance Sheet'!L34-'Balance Sheet'!K34</f>
        <v>0</v>
      </c>
      <c r="M21" s="52">
        <f>'Balance Sheet'!M34-'Balance Sheet'!L34</f>
        <v>0</v>
      </c>
      <c r="N21" s="52">
        <f>'Balance Sheet'!N34-'Balance Sheet'!M34</f>
        <v>0</v>
      </c>
      <c r="O21" s="52">
        <f>'Balance Sheet'!O34-'Balance Sheet'!N34</f>
        <v>0</v>
      </c>
      <c r="P21" s="31">
        <f>SUM(L21:O21)</f>
        <v>0</v>
      </c>
      <c r="Q21" s="52">
        <f>'Balance Sheet'!Q34-'Balance Sheet'!P34</f>
        <v>0</v>
      </c>
      <c r="R21" s="52">
        <f>'Balance Sheet'!R34-'Balance Sheet'!Q34</f>
        <v>0</v>
      </c>
      <c r="S21" s="52">
        <f>'Balance Sheet'!S34-'Balance Sheet'!R34</f>
        <v>0</v>
      </c>
      <c r="T21" s="52">
        <f>'Balance Sheet'!T34-'Balance Sheet'!S34</f>
        <v>0</v>
      </c>
      <c r="U21" s="31">
        <f>SUM(Q21:T21)</f>
        <v>0</v>
      </c>
      <c r="V21" s="52">
        <f>'Balance Sheet'!V34-'Balance Sheet'!U34</f>
        <v>0</v>
      </c>
      <c r="W21" s="52">
        <f>'Balance Sheet'!W34-'Balance Sheet'!V34</f>
        <v>0</v>
      </c>
      <c r="X21" s="52">
        <f>'Balance Sheet'!X34-'Balance Sheet'!W34</f>
        <v>0</v>
      </c>
      <c r="Y21" s="52">
        <f>'Balance Sheet'!Y34-'Balance Sheet'!X34</f>
        <v>0</v>
      </c>
      <c r="Z21" s="31">
        <f>SUM(V21:Y21)</f>
        <v>0</v>
      </c>
      <c r="AA21" s="52">
        <f>'Balance Sheet'!AA34-'Balance Sheet'!Z34</f>
        <v>0</v>
      </c>
      <c r="AB21" s="52">
        <f>'Balance Sheet'!AB34-'Balance Sheet'!AA34</f>
        <v>0</v>
      </c>
      <c r="AC21" s="52">
        <f>'Balance Sheet'!AC34-'Balance Sheet'!AB34</f>
        <v>0</v>
      </c>
      <c r="AD21" s="52">
        <f>'Balance Sheet'!AD34-'Balance Sheet'!AC34</f>
        <v>0</v>
      </c>
      <c r="AE21" s="57">
        <f>'Balance Sheet'!AE34-'Balance Sheet'!AD34</f>
        <v>0</v>
      </c>
      <c r="AF21" s="57">
        <f>'Balance Sheet'!AF34-'Balance Sheet'!AE34</f>
        <v>0</v>
      </c>
      <c r="AG21" s="57">
        <f>'Balance Sheet'!AG34-'Balance Sheet'!AF34</f>
        <v>0</v>
      </c>
      <c r="AH21" s="57">
        <f>'Balance Sheet'!AH34-'Balance Sheet'!AG34</f>
        <v>0</v>
      </c>
      <c r="AI21" s="57">
        <f>'Balance Sheet'!AI34-'Balance Sheet'!AH34</f>
        <v>0</v>
      </c>
      <c r="AJ21" s="14"/>
      <c r="AK21" s="14"/>
      <c r="AL21" s="14"/>
      <c r="AM21" s="14"/>
      <c r="AN21" s="14"/>
      <c r="AO21" s="14"/>
      <c r="AP21" s="14"/>
      <c r="AQ21" s="14"/>
      <c r="AR21" s="14"/>
      <c r="AS21" s="14"/>
      <c r="AT21" s="14"/>
      <c r="AU21" s="14"/>
      <c r="AV21" s="14"/>
      <c r="AW21" s="14"/>
      <c r="AX21" s="14"/>
      <c r="AY21" s="14"/>
      <c r="AZ21" s="14"/>
      <c r="BA21" s="14"/>
      <c r="BB21" s="14"/>
      <c r="BC21" s="14"/>
      <c r="BD21" s="14"/>
      <c r="BE21" s="14"/>
      <c r="BF21" s="14"/>
      <c r="BG21" s="14"/>
      <c r="BH21" s="14"/>
      <c r="BI21" s="14"/>
      <c r="BJ21" s="14"/>
      <c r="BK21" s="14"/>
      <c r="BL21" s="14"/>
      <c r="BM21" s="14"/>
      <c r="BN21" s="14"/>
      <c r="BO21" s="14"/>
      <c r="BP21" s="14"/>
      <c r="BQ21" s="14"/>
      <c r="BR21" s="14"/>
      <c r="BS21" s="14"/>
      <c r="BT21" s="14"/>
      <c r="BU21" s="14"/>
      <c r="BV21" s="14"/>
      <c r="BW21" s="14"/>
      <c r="BX21" s="14"/>
      <c r="BY21" s="14"/>
      <c r="BZ21" s="14"/>
      <c r="CA21" s="14"/>
      <c r="CB21" s="14"/>
      <c r="CC21" s="14"/>
      <c r="CD21" s="14"/>
    </row>
    <row r="22" spans="1:82" s="134" customFormat="1" ht="15" thickBot="1" x14ac:dyDescent="0.25">
      <c r="A22" s="77" t="s">
        <v>50</v>
      </c>
      <c r="B22" s="78" t="s">
        <v>40</v>
      </c>
      <c r="C22" s="41">
        <f>'Balance Sheet'!C40-'Balance Sheet'!B40</f>
        <v>0</v>
      </c>
      <c r="D22" s="41">
        <f>'Balance Sheet'!D40-'Balance Sheet'!C40</f>
        <v>0</v>
      </c>
      <c r="E22" s="41">
        <f>'Balance Sheet'!E40-'Balance Sheet'!D40</f>
        <v>0</v>
      </c>
      <c r="F22" s="79">
        <f>SUM(B22:E22)</f>
        <v>0</v>
      </c>
      <c r="G22" s="80">
        <f>'Balance Sheet'!G40-'Balance Sheet'!F40</f>
        <v>0</v>
      </c>
      <c r="H22" s="80">
        <f>'Balance Sheet'!H40-'Balance Sheet'!G40</f>
        <v>0</v>
      </c>
      <c r="I22" s="80">
        <f>'Balance Sheet'!I40-'Balance Sheet'!H40</f>
        <v>0</v>
      </c>
      <c r="J22" s="80">
        <f>'Balance Sheet'!J40-'Balance Sheet'!I40</f>
        <v>0</v>
      </c>
      <c r="K22" s="79">
        <f>SUM(G22:J22)</f>
        <v>0</v>
      </c>
      <c r="L22" s="80">
        <f>'Balance Sheet'!L40-'Balance Sheet'!K40</f>
        <v>0</v>
      </c>
      <c r="M22" s="80">
        <f>'Balance Sheet'!M40-'Balance Sheet'!L40</f>
        <v>0</v>
      </c>
      <c r="N22" s="80">
        <f>'Balance Sheet'!N40-'Balance Sheet'!M40</f>
        <v>0</v>
      </c>
      <c r="O22" s="80">
        <f>'Balance Sheet'!O40-'Balance Sheet'!N40</f>
        <v>0</v>
      </c>
      <c r="P22" s="79">
        <f>SUM(L22:O22)</f>
        <v>0</v>
      </c>
      <c r="Q22" s="80">
        <f>'Balance Sheet'!Q40-'Balance Sheet'!P40</f>
        <v>0</v>
      </c>
      <c r="R22" s="80">
        <f>'Balance Sheet'!R40-'Balance Sheet'!Q40</f>
        <v>0</v>
      </c>
      <c r="S22" s="80">
        <f>'Balance Sheet'!S40-'Balance Sheet'!R40</f>
        <v>0</v>
      </c>
      <c r="T22" s="80">
        <f>'Balance Sheet'!T40-'Balance Sheet'!S40</f>
        <v>0</v>
      </c>
      <c r="U22" s="79">
        <f>SUM(Q22:T22)</f>
        <v>0</v>
      </c>
      <c r="V22" s="80">
        <f>'Balance Sheet'!V40-'Balance Sheet'!U40</f>
        <v>0</v>
      </c>
      <c r="W22" s="80">
        <f>'Balance Sheet'!W40-'Balance Sheet'!V40</f>
        <v>0</v>
      </c>
      <c r="X22" s="80">
        <f>'Balance Sheet'!X40-'Balance Sheet'!W40</f>
        <v>0</v>
      </c>
      <c r="Y22" s="80">
        <f>'Balance Sheet'!Y40-'Balance Sheet'!X40</f>
        <v>0</v>
      </c>
      <c r="Z22" s="79">
        <f>SUM(V22:Y22)</f>
        <v>0</v>
      </c>
      <c r="AA22" s="80">
        <f>'Balance Sheet'!AA40-'Balance Sheet'!Z40</f>
        <v>0</v>
      </c>
      <c r="AB22" s="80">
        <f>'Balance Sheet'!AB40-'Balance Sheet'!AA40</f>
        <v>0</v>
      </c>
      <c r="AC22" s="80">
        <f>'Balance Sheet'!AC40-'Balance Sheet'!AB40</f>
        <v>0</v>
      </c>
      <c r="AD22" s="80">
        <f>'Balance Sheet'!AD40-'Balance Sheet'!AC40</f>
        <v>0</v>
      </c>
      <c r="AE22" s="81">
        <f>'Balance Sheet'!AE40-'Balance Sheet'!AD40</f>
        <v>0</v>
      </c>
      <c r="AF22" s="81">
        <f>'Balance Sheet'!AF40-'Balance Sheet'!AE40</f>
        <v>0</v>
      </c>
      <c r="AG22" s="81">
        <f>'Balance Sheet'!AG40-'Balance Sheet'!AF40</f>
        <v>0</v>
      </c>
      <c r="AH22" s="81">
        <f>'Balance Sheet'!AH40-'Balance Sheet'!AG40</f>
        <v>0</v>
      </c>
      <c r="AI22" s="81">
        <f>'Balance Sheet'!AI40-'Balance Sheet'!AH40</f>
        <v>0</v>
      </c>
      <c r="AJ22" s="14"/>
      <c r="AK22" s="14"/>
      <c r="AL22" s="14"/>
      <c r="AM22" s="14"/>
      <c r="AN22" s="14"/>
      <c r="AO22" s="14"/>
      <c r="AP22" s="14"/>
      <c r="AQ22" s="14"/>
      <c r="AR22" s="14"/>
      <c r="AS22" s="14"/>
      <c r="AT22" s="14"/>
      <c r="AU22" s="14"/>
      <c r="AV22" s="14"/>
      <c r="AW22" s="14"/>
      <c r="AX22" s="14"/>
      <c r="AY22" s="14"/>
      <c r="AZ22" s="14"/>
      <c r="BA22" s="14"/>
      <c r="BB22" s="14"/>
      <c r="BC22" s="14"/>
      <c r="BD22" s="14"/>
      <c r="BE22" s="14"/>
      <c r="BF22" s="14"/>
      <c r="BG22" s="14"/>
      <c r="BH22" s="14"/>
      <c r="BI22" s="14"/>
      <c r="BJ22" s="14"/>
      <c r="BK22" s="14"/>
      <c r="BL22" s="14"/>
      <c r="BM22" s="14"/>
      <c r="BN22" s="14"/>
      <c r="BO22" s="14"/>
      <c r="BP22" s="14"/>
      <c r="BQ22" s="14"/>
      <c r="BR22" s="14"/>
      <c r="BS22" s="14"/>
      <c r="BT22" s="14"/>
      <c r="BU22" s="14"/>
      <c r="BV22" s="14"/>
      <c r="BW22" s="14"/>
      <c r="BX22" s="14"/>
      <c r="BY22" s="14"/>
      <c r="BZ22" s="14"/>
      <c r="CA22" s="14"/>
      <c r="CB22" s="14"/>
      <c r="CC22" s="14"/>
      <c r="CD22" s="14"/>
    </row>
    <row r="23" spans="1:82" s="134" customFormat="1" ht="15" thickBot="1" x14ac:dyDescent="0.25">
      <c r="A23" s="58" t="s">
        <v>51</v>
      </c>
      <c r="B23" s="59">
        <f>SUM(B20:B22)</f>
        <v>0</v>
      </c>
      <c r="C23" s="60">
        <f>SUM(C20:C22)</f>
        <v>-2.8375000000000004</v>
      </c>
      <c r="D23" s="60">
        <f>SUM(D20:D22)</f>
        <v>0</v>
      </c>
      <c r="E23" s="61">
        <f>SUM(E20:E22)</f>
        <v>3.2234999999999996</v>
      </c>
      <c r="F23" s="62">
        <f>SUM(B23:E23)</f>
        <v>0.38599999999999923</v>
      </c>
      <c r="G23" s="64">
        <f>SUM(G20:G22)</f>
        <v>-8.5834999999999955</v>
      </c>
      <c r="H23" s="64">
        <f>SUM(H20:H22)</f>
        <v>0</v>
      </c>
      <c r="I23" s="64">
        <f>SUM(I20:I22)</f>
        <v>0</v>
      </c>
      <c r="J23" s="65">
        <f>SUM(J20:J22)</f>
        <v>0</v>
      </c>
      <c r="K23" s="62">
        <f>SUM(G23:J23)</f>
        <v>-8.5834999999999955</v>
      </c>
      <c r="L23" s="64">
        <f>SUM(L20:L22)</f>
        <v>0</v>
      </c>
      <c r="M23" s="64">
        <f>SUM(M20:M22)</f>
        <v>0</v>
      </c>
      <c r="N23" s="64">
        <f>SUM(N20:N22)</f>
        <v>0</v>
      </c>
      <c r="O23" s="64">
        <f>SUM(O20:O22)</f>
        <v>0</v>
      </c>
      <c r="P23" s="62">
        <f>SUM(L23:O23)</f>
        <v>0</v>
      </c>
      <c r="Q23" s="64">
        <f>SUM(Q20:Q22)</f>
        <v>0</v>
      </c>
      <c r="R23" s="64">
        <f>SUM(R20:R22)</f>
        <v>0</v>
      </c>
      <c r="S23" s="64">
        <f>SUM(S20:S22)</f>
        <v>0</v>
      </c>
      <c r="T23" s="64">
        <f>SUM(T20:T22)</f>
        <v>0</v>
      </c>
      <c r="U23" s="62">
        <f>SUM(Q23:T23)</f>
        <v>0</v>
      </c>
      <c r="V23" s="64">
        <f t="shared" ref="V23:AI23" si="2">SUM(V20:V22)</f>
        <v>0</v>
      </c>
      <c r="W23" s="64">
        <f t="shared" si="2"/>
        <v>0</v>
      </c>
      <c r="X23" s="64">
        <f t="shared" si="2"/>
        <v>0</v>
      </c>
      <c r="Y23" s="64">
        <f t="shared" si="2"/>
        <v>0</v>
      </c>
      <c r="Z23" s="62">
        <f t="shared" si="2"/>
        <v>0</v>
      </c>
      <c r="AA23" s="64">
        <f t="shared" si="2"/>
        <v>0</v>
      </c>
      <c r="AB23" s="64">
        <f t="shared" si="2"/>
        <v>0</v>
      </c>
      <c r="AC23" s="64">
        <f t="shared" si="2"/>
        <v>0</v>
      </c>
      <c r="AD23" s="64">
        <f t="shared" si="2"/>
        <v>0</v>
      </c>
      <c r="AE23" s="62">
        <f t="shared" si="2"/>
        <v>0</v>
      </c>
      <c r="AF23" s="62">
        <f t="shared" si="2"/>
        <v>0</v>
      </c>
      <c r="AG23" s="62">
        <f t="shared" si="2"/>
        <v>0</v>
      </c>
      <c r="AH23" s="62">
        <f t="shared" si="2"/>
        <v>0</v>
      </c>
      <c r="AI23" s="62">
        <f t="shared" si="2"/>
        <v>0</v>
      </c>
      <c r="AJ23" s="14"/>
      <c r="AK23" s="14"/>
      <c r="AL23" s="14"/>
      <c r="AM23" s="14"/>
      <c r="AN23" s="14"/>
      <c r="AO23" s="14"/>
      <c r="AP23" s="14"/>
      <c r="AQ23" s="14"/>
      <c r="AR23" s="14"/>
      <c r="AS23" s="14"/>
      <c r="AT23" s="14"/>
      <c r="AU23" s="14"/>
      <c r="AV23" s="14"/>
      <c r="AW23" s="14"/>
      <c r="AX23" s="14"/>
      <c r="AY23" s="14"/>
      <c r="AZ23" s="14"/>
      <c r="BA23" s="14"/>
      <c r="BB23" s="14"/>
      <c r="BC23" s="14"/>
      <c r="BD23" s="14"/>
      <c r="BE23" s="14"/>
      <c r="BF23" s="14"/>
      <c r="BG23" s="14"/>
      <c r="BH23" s="14"/>
      <c r="BI23" s="14"/>
      <c r="BJ23" s="14"/>
      <c r="BK23" s="14"/>
      <c r="BL23" s="14"/>
      <c r="BM23" s="14"/>
      <c r="BN23" s="14"/>
      <c r="BO23" s="14"/>
      <c r="BP23" s="14"/>
      <c r="BQ23" s="14"/>
      <c r="BR23" s="14"/>
      <c r="BS23" s="14"/>
      <c r="BT23" s="14"/>
      <c r="BU23" s="14"/>
      <c r="BV23" s="14"/>
      <c r="BW23" s="14"/>
      <c r="BX23" s="14"/>
      <c r="BY23" s="14"/>
      <c r="BZ23" s="14"/>
      <c r="CA23" s="14"/>
      <c r="CB23" s="14"/>
      <c r="CC23" s="14"/>
      <c r="CD23" s="14"/>
    </row>
    <row r="24" spans="1:82" s="134" customFormat="1" ht="15" thickBot="1" x14ac:dyDescent="0.25">
      <c r="A24" s="82"/>
      <c r="B24" s="49"/>
      <c r="C24" s="83"/>
      <c r="D24" s="83"/>
      <c r="E24" s="84"/>
      <c r="F24" s="31"/>
      <c r="G24" s="85"/>
      <c r="H24" s="85"/>
      <c r="I24" s="85"/>
      <c r="J24" s="86"/>
      <c r="K24" s="31"/>
      <c r="L24" s="85"/>
      <c r="M24" s="85"/>
      <c r="N24" s="85"/>
      <c r="O24" s="85"/>
      <c r="P24" s="31"/>
      <c r="Q24" s="85"/>
      <c r="R24" s="85"/>
      <c r="S24" s="85"/>
      <c r="T24" s="85"/>
      <c r="U24" s="31"/>
      <c r="V24" s="85"/>
      <c r="W24" s="85"/>
      <c r="X24" s="85"/>
      <c r="Y24" s="85"/>
      <c r="Z24" s="31"/>
      <c r="AA24" s="85"/>
      <c r="AB24" s="85"/>
      <c r="AC24" s="85"/>
      <c r="AD24" s="85"/>
      <c r="AE24" s="31"/>
      <c r="AF24" s="31"/>
      <c r="AG24" s="31"/>
      <c r="AH24" s="31"/>
      <c r="AI24" s="31"/>
      <c r="AJ24" s="14"/>
      <c r="AK24" s="14"/>
      <c r="AL24" s="14"/>
      <c r="AM24" s="14"/>
      <c r="AN24" s="14"/>
      <c r="AO24" s="14"/>
      <c r="AP24" s="14"/>
      <c r="AQ24" s="14"/>
      <c r="AR24" s="14"/>
      <c r="AS24" s="14"/>
      <c r="AT24" s="14"/>
      <c r="AU24" s="14"/>
      <c r="AV24" s="14"/>
      <c r="AW24" s="14"/>
      <c r="AX24" s="14"/>
      <c r="AY24" s="14"/>
      <c r="AZ24" s="14"/>
      <c r="BA24" s="14"/>
      <c r="BB24" s="14"/>
      <c r="BC24" s="14"/>
      <c r="BD24" s="14"/>
      <c r="BE24" s="14"/>
      <c r="BF24" s="14"/>
      <c r="BG24" s="14"/>
      <c r="BH24" s="14"/>
      <c r="BI24" s="14"/>
      <c r="BJ24" s="14"/>
      <c r="BK24" s="14"/>
      <c r="BL24" s="14"/>
      <c r="BM24" s="14"/>
      <c r="BN24" s="14"/>
      <c r="BO24" s="14"/>
      <c r="BP24" s="14"/>
      <c r="BQ24" s="14"/>
      <c r="BR24" s="14"/>
      <c r="BS24" s="14"/>
      <c r="BT24" s="14"/>
      <c r="BU24" s="14"/>
      <c r="BV24" s="14"/>
      <c r="BW24" s="14"/>
      <c r="BX24" s="14"/>
      <c r="BY24" s="14"/>
      <c r="BZ24" s="14"/>
      <c r="CA24" s="14"/>
      <c r="CB24" s="14"/>
      <c r="CC24" s="14"/>
      <c r="CD24" s="14"/>
    </row>
    <row r="25" spans="1:82" s="134" customFormat="1" ht="15" thickBot="1" x14ac:dyDescent="0.25">
      <c r="A25" s="87" t="s">
        <v>52</v>
      </c>
      <c r="B25" s="49">
        <f>B23+B17+B13</f>
        <v>1.0105000000000002</v>
      </c>
      <c r="C25" s="83">
        <f>C23+C17+C13</f>
        <v>-1.6545000000000001</v>
      </c>
      <c r="D25" s="83">
        <f>D23+D17+D13</f>
        <v>2.1835000000000009</v>
      </c>
      <c r="E25" s="84">
        <f>E23+E17+E13</f>
        <v>6.1314999999999982</v>
      </c>
      <c r="F25" s="31">
        <f>SUM(B25:E25)</f>
        <v>7.6709999999999994</v>
      </c>
      <c r="G25" s="85">
        <f>G23+G17+G13</f>
        <v>-5.1382999999999974</v>
      </c>
      <c r="H25" s="85">
        <f>H23+H17+H13</f>
        <v>1.5787999999999995</v>
      </c>
      <c r="I25" s="85">
        <f>I23+I17+I13</f>
        <v>1.4539999999999971</v>
      </c>
      <c r="J25" s="86">
        <f>J23+J17+J13</f>
        <v>4.9899999999999931</v>
      </c>
      <c r="K25" s="31">
        <f>SUM(G25:J25)</f>
        <v>2.8844999999999921</v>
      </c>
      <c r="L25" s="85">
        <f>L23+L17+L13</f>
        <v>9.9838699999999996</v>
      </c>
      <c r="M25" s="85">
        <f>M23+M17+M13</f>
        <v>3.6404799999999979</v>
      </c>
      <c r="N25" s="85">
        <f>N23+N17+N13</f>
        <v>5.6948500000000006</v>
      </c>
      <c r="O25" s="85">
        <f>O23+O17+O13</f>
        <v>14.790099999999999</v>
      </c>
      <c r="P25" s="31">
        <f>SUM(L25:O25)</f>
        <v>34.109299999999998</v>
      </c>
      <c r="Q25" s="85">
        <f>Q23+Q17+Q13</f>
        <v>21.521260000000002</v>
      </c>
      <c r="R25" s="85">
        <f>R23+R17+R13</f>
        <v>8.7518500000000046</v>
      </c>
      <c r="S25" s="85">
        <f>S23+S17+S13</f>
        <v>17.490760000000002</v>
      </c>
      <c r="T25" s="85">
        <f>T23+T17+T13</f>
        <v>39.017830000000004</v>
      </c>
      <c r="U25" s="31">
        <f>SUM(Q25:T25)</f>
        <v>86.781700000000015</v>
      </c>
      <c r="V25" s="85">
        <f>V23+V17+V13</f>
        <v>45.214251250000004</v>
      </c>
      <c r="W25" s="85">
        <f>W23+W17+W13</f>
        <v>20.838955000000009</v>
      </c>
      <c r="X25" s="85">
        <f>X23+X17+X13</f>
        <v>47.768818749999973</v>
      </c>
      <c r="Y25" s="85">
        <f>Y23+Y17+Y13</f>
        <v>96.117002500000027</v>
      </c>
      <c r="Z25" s="31">
        <f>SUM(V25:Y25)</f>
        <v>209.93902750000001</v>
      </c>
      <c r="AA25" s="85">
        <f>AA23+AA17+AA13</f>
        <v>88.549066899999985</v>
      </c>
      <c r="AB25" s="85">
        <f>AB23+AB17+AB13</f>
        <v>43.164241900000007</v>
      </c>
      <c r="AC25" s="85">
        <f>AC23+AC17+AC13</f>
        <v>104.8257133</v>
      </c>
      <c r="AD25" s="85">
        <f>AD23+AD17+AD13</f>
        <v>201.3744678999999</v>
      </c>
      <c r="AE25" s="31">
        <f>SUM(AA25:AD25)</f>
        <v>437.91348999999991</v>
      </c>
      <c r="AF25" s="88">
        <f>AF23+AF17+AF13</f>
        <v>644.89807877500004</v>
      </c>
      <c r="AG25" s="88">
        <f>AG23+AG17+AG13</f>
        <v>1466.3651608900002</v>
      </c>
      <c r="AH25" s="88">
        <f>AH23+AH17+AH13</f>
        <v>2547.746985503125</v>
      </c>
      <c r="AI25" s="88">
        <f>AI23+AI17+AI13</f>
        <v>4084.1982330467508</v>
      </c>
      <c r="AJ25" s="14"/>
      <c r="AK25" s="14"/>
      <c r="AL25" s="14"/>
      <c r="AM25" s="14"/>
      <c r="AN25" s="14"/>
      <c r="AO25" s="14"/>
      <c r="AP25" s="14"/>
      <c r="AQ25" s="14"/>
      <c r="AR25" s="14"/>
      <c r="AS25" s="14"/>
      <c r="AT25" s="14"/>
      <c r="AU25" s="14"/>
      <c r="AV25" s="14"/>
      <c r="AW25" s="14"/>
      <c r="AX25" s="14"/>
      <c r="AY25" s="14"/>
      <c r="AZ25" s="14"/>
      <c r="BA25" s="14"/>
      <c r="BB25" s="14"/>
      <c r="BC25" s="14"/>
      <c r="BD25" s="14"/>
      <c r="BE25" s="14"/>
      <c r="BF25" s="14"/>
      <c r="BG25" s="14"/>
      <c r="BH25" s="14"/>
      <c r="BI25" s="14"/>
      <c r="BJ25" s="14"/>
      <c r="BK25" s="14"/>
      <c r="BL25" s="14"/>
      <c r="BM25" s="14"/>
      <c r="BN25" s="14"/>
      <c r="BO25" s="14"/>
      <c r="BP25" s="14"/>
      <c r="BQ25" s="14"/>
      <c r="BR25" s="14"/>
      <c r="BS25" s="14"/>
      <c r="BT25" s="14"/>
      <c r="BU25" s="14"/>
      <c r="BV25" s="14"/>
      <c r="BW25" s="14"/>
      <c r="BX25" s="14"/>
      <c r="BY25" s="14"/>
      <c r="BZ25" s="14"/>
      <c r="CA25" s="14"/>
      <c r="CB25" s="14"/>
      <c r="CC25" s="14"/>
      <c r="CD25" s="14"/>
    </row>
    <row r="26" spans="1:82" s="134" customFormat="1" ht="15" thickBot="1" x14ac:dyDescent="0.25">
      <c r="A26" s="87"/>
      <c r="B26" s="49"/>
      <c r="C26" s="83"/>
      <c r="D26" s="83"/>
      <c r="E26" s="84"/>
      <c r="F26" s="31"/>
      <c r="G26" s="85"/>
      <c r="H26" s="85"/>
      <c r="I26" s="85"/>
      <c r="J26" s="86"/>
      <c r="K26" s="31"/>
      <c r="L26" s="85"/>
      <c r="M26" s="85"/>
      <c r="N26" s="85"/>
      <c r="O26" s="85"/>
      <c r="P26" s="31"/>
      <c r="Q26" s="85"/>
      <c r="R26" s="85"/>
      <c r="S26" s="85"/>
      <c r="T26" s="85"/>
      <c r="U26" s="31"/>
      <c r="V26" s="85"/>
      <c r="W26" s="85"/>
      <c r="X26" s="85"/>
      <c r="Y26" s="85"/>
      <c r="Z26" s="31"/>
      <c r="AA26" s="85"/>
      <c r="AB26" s="85"/>
      <c r="AC26" s="85"/>
      <c r="AD26" s="85"/>
      <c r="AE26" s="31"/>
      <c r="AF26" s="31"/>
      <c r="AG26" s="31"/>
      <c r="AH26" s="31"/>
      <c r="AI26" s="31"/>
      <c r="AJ26" s="14"/>
      <c r="AK26" s="14"/>
      <c r="AL26" s="14"/>
      <c r="AM26" s="14"/>
      <c r="AN26" s="14"/>
      <c r="AO26" s="14"/>
      <c r="AP26" s="14"/>
      <c r="AQ26" s="14"/>
      <c r="AR26" s="14"/>
      <c r="AS26" s="14"/>
      <c r="AT26" s="14"/>
      <c r="AU26" s="14"/>
      <c r="AV26" s="14"/>
      <c r="AW26" s="14"/>
      <c r="AX26" s="14"/>
      <c r="AY26" s="14"/>
      <c r="AZ26" s="14"/>
      <c r="BA26" s="14"/>
      <c r="BB26" s="14"/>
      <c r="BC26" s="14"/>
      <c r="BD26" s="14"/>
      <c r="BE26" s="14"/>
      <c r="BF26" s="14"/>
      <c r="BG26" s="14"/>
      <c r="BH26" s="14"/>
      <c r="BI26" s="14"/>
      <c r="BJ26" s="14"/>
      <c r="BK26" s="14"/>
      <c r="BL26" s="14"/>
      <c r="BM26" s="14"/>
      <c r="BN26" s="14"/>
      <c r="BO26" s="14"/>
      <c r="BP26" s="14"/>
      <c r="BQ26" s="14"/>
      <c r="BR26" s="14"/>
      <c r="BS26" s="14"/>
      <c r="BT26" s="14"/>
      <c r="BU26" s="14"/>
      <c r="BV26" s="14"/>
      <c r="BW26" s="14"/>
      <c r="BX26" s="14"/>
      <c r="BY26" s="14"/>
      <c r="BZ26" s="14"/>
      <c r="CA26" s="14"/>
      <c r="CB26" s="14"/>
      <c r="CC26" s="14"/>
      <c r="CD26" s="14"/>
    </row>
    <row r="27" spans="1:82" s="136" customFormat="1" ht="14" x14ac:dyDescent="0.2">
      <c r="A27" s="89" t="s">
        <v>53</v>
      </c>
      <c r="B27" s="49" t="s">
        <v>40</v>
      </c>
      <c r="C27" s="90">
        <f>'Balance Sheet'!B10</f>
        <v>13.208</v>
      </c>
      <c r="D27" s="90">
        <f>'Balance Sheet'!C10</f>
        <v>11.5535</v>
      </c>
      <c r="E27" s="91">
        <f>'Balance Sheet'!D10</f>
        <v>13.737</v>
      </c>
      <c r="F27" s="37">
        <f>'Balance Sheet'!E10</f>
        <v>19.868499999999997</v>
      </c>
      <c r="G27" s="92">
        <f>'Balance Sheet'!F10</f>
        <v>19.868499999999997</v>
      </c>
      <c r="H27" s="92">
        <f>'Balance Sheet'!G10</f>
        <v>14.7302</v>
      </c>
      <c r="I27" s="92">
        <f>'Balance Sheet'!H10</f>
        <v>16.309000000000001</v>
      </c>
      <c r="J27" s="93">
        <f>'Balance Sheet'!I10</f>
        <v>17.762999999999998</v>
      </c>
      <c r="K27" s="37">
        <f>'Balance Sheet'!J10</f>
        <v>22.752999999999993</v>
      </c>
      <c r="L27" s="92">
        <f>'Balance Sheet'!K10</f>
        <v>22.752999999999993</v>
      </c>
      <c r="M27" s="92">
        <f>'Balance Sheet'!L10</f>
        <v>32.736869999999996</v>
      </c>
      <c r="N27" s="92">
        <f>'Balance Sheet'!M10</f>
        <v>36.377349999999993</v>
      </c>
      <c r="O27" s="92">
        <f>'Balance Sheet'!N10</f>
        <v>42.072199999999995</v>
      </c>
      <c r="P27" s="37">
        <f>'Balance Sheet'!O10</f>
        <v>56.862299999999991</v>
      </c>
      <c r="Q27" s="92">
        <f>'Balance Sheet'!P10</f>
        <v>56.862299999999991</v>
      </c>
      <c r="R27" s="92">
        <f>'Balance Sheet'!Q10</f>
        <v>78.383559999999989</v>
      </c>
      <c r="S27" s="92">
        <f>'Balance Sheet'!R10</f>
        <v>87.135409999999993</v>
      </c>
      <c r="T27" s="92">
        <f>'Balance Sheet'!S10</f>
        <v>104.62617</v>
      </c>
      <c r="U27" s="37">
        <f>'Balance Sheet'!T10</f>
        <v>143.64400000000001</v>
      </c>
      <c r="V27" s="94">
        <f>'Balance Sheet'!U10</f>
        <v>143.64400000000001</v>
      </c>
      <c r="W27" s="95">
        <f>'Balance Sheet'!V10</f>
        <v>188.85825125000002</v>
      </c>
      <c r="X27" s="95">
        <f>'Balance Sheet'!W10</f>
        <v>209.69720625000002</v>
      </c>
      <c r="Y27" s="96">
        <f>'Balance Sheet'!X10</f>
        <v>257.466025</v>
      </c>
      <c r="Z27" s="37">
        <f>'Balance Sheet'!Y10</f>
        <v>353.58302750000001</v>
      </c>
      <c r="AA27" s="92">
        <f>'Balance Sheet'!Z10</f>
        <v>353.58302750000001</v>
      </c>
      <c r="AB27" s="92">
        <f>'Balance Sheet'!AA10</f>
        <v>442.13209440000003</v>
      </c>
      <c r="AC27" s="92">
        <f>'Balance Sheet'!AB10</f>
        <v>485.29633630000001</v>
      </c>
      <c r="AD27" s="92">
        <f>'Balance Sheet'!AC10</f>
        <v>590.12204959999997</v>
      </c>
      <c r="AE27" s="37">
        <f>'Balance Sheet'!AD10</f>
        <v>791.49651749999987</v>
      </c>
      <c r="AF27" s="37">
        <f>'Balance Sheet'!AE10</f>
        <v>791.49651749999987</v>
      </c>
      <c r="AG27" s="37">
        <f>'Balance Sheet'!AF10</f>
        <v>1436.3945962749999</v>
      </c>
      <c r="AH27" s="37">
        <f>'Balance Sheet'!AG10</f>
        <v>2902.7597571650003</v>
      </c>
      <c r="AI27" s="37">
        <f>'Balance Sheet'!AH10</f>
        <v>5450.5067426681253</v>
      </c>
      <c r="AJ27" s="97"/>
      <c r="AK27" s="97"/>
      <c r="AL27" s="97"/>
      <c r="AM27" s="97"/>
      <c r="AN27" s="97"/>
      <c r="AO27" s="97"/>
      <c r="AP27" s="97"/>
      <c r="AQ27" s="97"/>
      <c r="AR27" s="97"/>
      <c r="AS27" s="97"/>
      <c r="AT27" s="97"/>
      <c r="AU27" s="97"/>
      <c r="AV27" s="97"/>
      <c r="AW27" s="97"/>
      <c r="AX27" s="97"/>
      <c r="AY27" s="97"/>
      <c r="AZ27" s="97"/>
      <c r="BA27" s="97"/>
      <c r="BB27" s="97"/>
      <c r="BC27" s="97"/>
      <c r="BD27" s="97"/>
      <c r="BE27" s="97"/>
      <c r="BF27" s="97"/>
      <c r="BG27" s="97"/>
      <c r="BH27" s="97"/>
      <c r="BI27" s="97"/>
      <c r="BJ27" s="97"/>
      <c r="BK27" s="97"/>
      <c r="BL27" s="97"/>
      <c r="BM27" s="97"/>
      <c r="BN27" s="97"/>
      <c r="BO27" s="97"/>
      <c r="BP27" s="97"/>
      <c r="BQ27" s="97"/>
      <c r="BR27" s="97"/>
      <c r="BS27" s="97"/>
      <c r="BT27" s="97"/>
      <c r="BU27" s="97"/>
      <c r="BV27" s="97"/>
      <c r="BW27" s="97"/>
      <c r="BX27" s="97"/>
      <c r="BY27" s="97"/>
      <c r="BZ27" s="97"/>
      <c r="CA27" s="97"/>
      <c r="CB27" s="97"/>
      <c r="CC27" s="97"/>
      <c r="CD27" s="97"/>
    </row>
    <row r="28" spans="1:82" s="136" customFormat="1" ht="15" thickBot="1" x14ac:dyDescent="0.25">
      <c r="A28" s="98" t="s">
        <v>54</v>
      </c>
      <c r="B28" s="99"/>
      <c r="C28" s="100">
        <f>C27+C25</f>
        <v>11.5535</v>
      </c>
      <c r="D28" s="100">
        <f>D27+D25</f>
        <v>13.737</v>
      </c>
      <c r="E28" s="101">
        <f>E27+E25</f>
        <v>19.868499999999997</v>
      </c>
      <c r="F28" s="102">
        <f>E28</f>
        <v>19.868499999999997</v>
      </c>
      <c r="G28" s="103">
        <f>G27+G25</f>
        <v>14.7302</v>
      </c>
      <c r="H28" s="103">
        <f>H27+H25</f>
        <v>16.309000000000001</v>
      </c>
      <c r="I28" s="103">
        <f>I27+I25</f>
        <v>17.762999999999998</v>
      </c>
      <c r="J28" s="104">
        <f>J27+J25</f>
        <v>22.752999999999993</v>
      </c>
      <c r="K28" s="102">
        <f>J28</f>
        <v>22.752999999999993</v>
      </c>
      <c r="L28" s="103">
        <f>L27+L25</f>
        <v>32.736869999999996</v>
      </c>
      <c r="M28" s="103">
        <f>M27+M25</f>
        <v>36.377349999999993</v>
      </c>
      <c r="N28" s="103">
        <f>N27+N25</f>
        <v>42.072199999999995</v>
      </c>
      <c r="O28" s="103">
        <f>O27+O25</f>
        <v>56.862299999999991</v>
      </c>
      <c r="P28" s="102">
        <f>O28</f>
        <v>56.862299999999991</v>
      </c>
      <c r="Q28" s="103">
        <f>Q27+Q25</f>
        <v>78.383559999999989</v>
      </c>
      <c r="R28" s="103">
        <f>R27+R25</f>
        <v>87.135409999999993</v>
      </c>
      <c r="S28" s="103">
        <f>S27+S25</f>
        <v>104.62617</v>
      </c>
      <c r="T28" s="103">
        <f>T27+T25</f>
        <v>143.64400000000001</v>
      </c>
      <c r="U28" s="102">
        <f>T28</f>
        <v>143.64400000000001</v>
      </c>
      <c r="V28" s="105">
        <f>V27+V25</f>
        <v>188.85825125000002</v>
      </c>
      <c r="W28" s="106">
        <f>W27+W25</f>
        <v>209.69720625000002</v>
      </c>
      <c r="X28" s="106">
        <f>X27+X25</f>
        <v>257.466025</v>
      </c>
      <c r="Y28" s="107">
        <f>Y27+Y25</f>
        <v>353.58302750000001</v>
      </c>
      <c r="Z28" s="102">
        <f>Y28</f>
        <v>353.58302750000001</v>
      </c>
      <c r="AA28" s="103">
        <f>AA27+AA25</f>
        <v>442.13209440000003</v>
      </c>
      <c r="AB28" s="103">
        <f>AB27+AB25</f>
        <v>485.29633630000001</v>
      </c>
      <c r="AC28" s="103">
        <f>AC27+AC25</f>
        <v>590.12204959999997</v>
      </c>
      <c r="AD28" s="103">
        <f>AD27+AD25</f>
        <v>791.49651749999987</v>
      </c>
      <c r="AE28" s="102">
        <f>AD28</f>
        <v>791.49651749999987</v>
      </c>
      <c r="AF28" s="102">
        <f>AF27+AF25</f>
        <v>1436.3945962749999</v>
      </c>
      <c r="AG28" s="102">
        <f>AG27+AG25</f>
        <v>2902.7597571650003</v>
      </c>
      <c r="AH28" s="102">
        <f>AH27+AH25</f>
        <v>5450.5067426681253</v>
      </c>
      <c r="AI28" s="102">
        <f>AI27+AI25</f>
        <v>9534.7049757148761</v>
      </c>
      <c r="AJ28" s="97"/>
      <c r="AK28" s="97"/>
      <c r="AL28" s="97"/>
      <c r="AM28" s="97"/>
      <c r="AN28" s="97"/>
      <c r="AO28" s="97"/>
      <c r="AP28" s="97"/>
      <c r="AQ28" s="97"/>
      <c r="AR28" s="97"/>
      <c r="AS28" s="97"/>
      <c r="AT28" s="97"/>
      <c r="AU28" s="97"/>
      <c r="AV28" s="97"/>
      <c r="AW28" s="97"/>
      <c r="AX28" s="97"/>
      <c r="AY28" s="97"/>
      <c r="AZ28" s="97"/>
      <c r="BA28" s="97"/>
      <c r="BB28" s="97"/>
      <c r="BC28" s="97"/>
      <c r="BD28" s="97"/>
      <c r="BE28" s="97"/>
      <c r="BF28" s="97"/>
      <c r="BG28" s="97"/>
      <c r="BH28" s="97"/>
      <c r="BI28" s="97"/>
      <c r="BJ28" s="97"/>
      <c r="BK28" s="97"/>
      <c r="BL28" s="97"/>
      <c r="BM28" s="97"/>
      <c r="BN28" s="97"/>
      <c r="BO28" s="97"/>
      <c r="BP28" s="97"/>
      <c r="BQ28" s="97"/>
      <c r="BR28" s="97"/>
      <c r="BS28" s="97"/>
      <c r="BT28" s="97"/>
      <c r="BU28" s="97"/>
      <c r="BV28" s="97"/>
      <c r="BW28" s="97"/>
      <c r="BX28" s="97"/>
      <c r="BY28" s="97"/>
      <c r="BZ28" s="97"/>
      <c r="CA28" s="97"/>
      <c r="CB28" s="97"/>
      <c r="CC28" s="97"/>
      <c r="CD28" s="97"/>
    </row>
    <row r="29" spans="1:82" s="137" customFormat="1" ht="15" hidden="1" outlineLevel="1" thickBot="1" x14ac:dyDescent="0.25">
      <c r="A29" s="108" t="s">
        <v>55</v>
      </c>
      <c r="B29" s="109">
        <f>'Balance Sheet'!B10</f>
        <v>13.208</v>
      </c>
      <c r="C29" s="110">
        <f>'Balance Sheet'!C10</f>
        <v>11.5535</v>
      </c>
      <c r="D29" s="110">
        <f>'Balance Sheet'!D10</f>
        <v>13.737</v>
      </c>
      <c r="E29" s="111">
        <f>'Balance Sheet'!E10</f>
        <v>19.868499999999997</v>
      </c>
      <c r="F29" s="112">
        <f>'Balance Sheet'!F10</f>
        <v>19.868499999999997</v>
      </c>
      <c r="G29" s="110">
        <f>'Balance Sheet'!G10</f>
        <v>14.7302</v>
      </c>
      <c r="H29" s="110">
        <f>'Balance Sheet'!H10</f>
        <v>16.309000000000001</v>
      </c>
      <c r="I29" s="110">
        <f>'Balance Sheet'!I10</f>
        <v>17.762999999999998</v>
      </c>
      <c r="J29" s="110">
        <f>'Balance Sheet'!J10</f>
        <v>22.752999999999993</v>
      </c>
      <c r="K29" s="112">
        <f>'Balance Sheet'!K10</f>
        <v>22.752999999999993</v>
      </c>
      <c r="L29" s="110">
        <f>'Balance Sheet'!L10</f>
        <v>32.736869999999996</v>
      </c>
      <c r="M29" s="110">
        <f>'Balance Sheet'!M10</f>
        <v>36.377349999999993</v>
      </c>
      <c r="N29" s="110">
        <f>'Balance Sheet'!N10</f>
        <v>42.072199999999995</v>
      </c>
      <c r="O29" s="110">
        <f>'Balance Sheet'!O10</f>
        <v>56.862299999999991</v>
      </c>
      <c r="P29" s="112">
        <f>'Balance Sheet'!P10</f>
        <v>56.862299999999991</v>
      </c>
      <c r="Q29" s="110">
        <f>'Balance Sheet'!Q10</f>
        <v>78.383559999999989</v>
      </c>
      <c r="R29" s="110">
        <f>'Balance Sheet'!R10</f>
        <v>87.135409999999993</v>
      </c>
      <c r="S29" s="110">
        <f>'Balance Sheet'!S10</f>
        <v>104.62617</v>
      </c>
      <c r="T29" s="110">
        <f>'Balance Sheet'!T10</f>
        <v>143.64400000000001</v>
      </c>
      <c r="U29" s="112">
        <f>'Balance Sheet'!U10</f>
        <v>143.64400000000001</v>
      </c>
      <c r="V29" s="113">
        <f>'Balance Sheet'!V10</f>
        <v>188.85825125000002</v>
      </c>
      <c r="W29" s="114">
        <f>'Balance Sheet'!W10</f>
        <v>209.69720625000002</v>
      </c>
      <c r="X29" s="114">
        <f>'Balance Sheet'!X10</f>
        <v>257.466025</v>
      </c>
      <c r="Y29" s="115">
        <f>'Balance Sheet'!Y10</f>
        <v>353.58302750000001</v>
      </c>
      <c r="Z29" s="112">
        <f>'Balance Sheet'!Z10</f>
        <v>353.58302750000001</v>
      </c>
      <c r="AA29" s="110">
        <f>'Balance Sheet'!AA10</f>
        <v>442.13209440000003</v>
      </c>
      <c r="AB29" s="110">
        <f>'Balance Sheet'!AB10</f>
        <v>485.29633630000001</v>
      </c>
      <c r="AC29" s="110">
        <f>'Balance Sheet'!AC10</f>
        <v>590.12204959999997</v>
      </c>
      <c r="AD29" s="110">
        <f>'Balance Sheet'!AD10</f>
        <v>791.49651749999987</v>
      </c>
      <c r="AE29" s="112">
        <f>'Balance Sheet'!AE10</f>
        <v>791.49651749999987</v>
      </c>
      <c r="AF29" s="112">
        <f>'Balance Sheet'!AF10</f>
        <v>1436.3945962749999</v>
      </c>
      <c r="AG29" s="112">
        <f>'Balance Sheet'!AG10</f>
        <v>2902.7597571650003</v>
      </c>
      <c r="AH29" s="112">
        <f>'Balance Sheet'!AH10</f>
        <v>5450.5067426681253</v>
      </c>
      <c r="AI29" s="112">
        <f>'Balance Sheet'!AI10</f>
        <v>9534.7049757148761</v>
      </c>
      <c r="AJ29" s="116"/>
      <c r="AK29" s="116"/>
      <c r="AL29" s="116"/>
      <c r="AM29" s="116"/>
      <c r="AN29" s="116"/>
      <c r="AO29" s="116"/>
      <c r="AP29" s="116"/>
      <c r="AQ29" s="116"/>
      <c r="AR29" s="116"/>
      <c r="AS29" s="116"/>
      <c r="AT29" s="116"/>
      <c r="AU29" s="116"/>
      <c r="AV29" s="116"/>
      <c r="AW29" s="116"/>
      <c r="AX29" s="116"/>
      <c r="AY29" s="116"/>
      <c r="AZ29" s="116"/>
      <c r="BA29" s="116"/>
      <c r="BB29" s="116"/>
      <c r="BC29" s="116"/>
      <c r="BD29" s="116"/>
      <c r="BE29" s="116"/>
      <c r="BF29" s="116"/>
      <c r="BG29" s="116"/>
      <c r="BH29" s="116"/>
      <c r="BI29" s="116"/>
      <c r="BJ29" s="116"/>
      <c r="BK29" s="116"/>
      <c r="BL29" s="116"/>
      <c r="BM29" s="116"/>
      <c r="BN29" s="116"/>
      <c r="BO29" s="116"/>
      <c r="BP29" s="116"/>
      <c r="BQ29" s="116"/>
      <c r="BR29" s="116"/>
      <c r="BS29" s="116"/>
      <c r="BT29" s="116"/>
      <c r="BU29" s="116"/>
      <c r="BV29" s="116"/>
      <c r="BW29" s="116"/>
      <c r="BX29" s="116"/>
      <c r="BY29" s="116"/>
      <c r="BZ29" s="116"/>
      <c r="CA29" s="116"/>
      <c r="CB29" s="116"/>
      <c r="CC29" s="116"/>
      <c r="CD29" s="116"/>
    </row>
    <row r="30" spans="1:82" s="137" customFormat="1" ht="15" collapsed="1" thickBot="1" x14ac:dyDescent="0.25">
      <c r="A30" s="117" t="s">
        <v>56</v>
      </c>
      <c r="B30" s="118"/>
      <c r="C30" s="119" t="str">
        <f>IF(ROUND(C29,5)=ROUND(C28,5),"Yes","No")</f>
        <v>Yes</v>
      </c>
      <c r="D30" s="119" t="str">
        <f t="shared" ref="D30:AI30" si="3">IF(ROUND(D29,5)=ROUND(D28,5),"Yes","No")</f>
        <v>Yes</v>
      </c>
      <c r="E30" s="120" t="str">
        <f t="shared" si="3"/>
        <v>Yes</v>
      </c>
      <c r="F30" s="121" t="str">
        <f t="shared" si="3"/>
        <v>Yes</v>
      </c>
      <c r="G30" s="119" t="str">
        <f t="shared" si="3"/>
        <v>Yes</v>
      </c>
      <c r="H30" s="119" t="str">
        <f t="shared" si="3"/>
        <v>Yes</v>
      </c>
      <c r="I30" s="119" t="str">
        <f>IF(ROUND(I29,5)=ROUND(I28,5),"Yes","No")</f>
        <v>Yes</v>
      </c>
      <c r="J30" s="119" t="str">
        <f t="shared" si="3"/>
        <v>Yes</v>
      </c>
      <c r="K30" s="121" t="str">
        <f t="shared" si="3"/>
        <v>Yes</v>
      </c>
      <c r="L30" s="119" t="str">
        <f t="shared" si="3"/>
        <v>Yes</v>
      </c>
      <c r="M30" s="119" t="str">
        <f t="shared" si="3"/>
        <v>Yes</v>
      </c>
      <c r="N30" s="119" t="str">
        <f t="shared" si="3"/>
        <v>Yes</v>
      </c>
      <c r="O30" s="119" t="str">
        <f t="shared" si="3"/>
        <v>Yes</v>
      </c>
      <c r="P30" s="121" t="str">
        <f t="shared" si="3"/>
        <v>Yes</v>
      </c>
      <c r="Q30" s="119" t="str">
        <f t="shared" si="3"/>
        <v>Yes</v>
      </c>
      <c r="R30" s="119" t="str">
        <f t="shared" si="3"/>
        <v>Yes</v>
      </c>
      <c r="S30" s="119" t="str">
        <f t="shared" si="3"/>
        <v>Yes</v>
      </c>
      <c r="T30" s="119" t="str">
        <f t="shared" si="3"/>
        <v>Yes</v>
      </c>
      <c r="U30" s="121" t="str">
        <f t="shared" si="3"/>
        <v>Yes</v>
      </c>
      <c r="V30" s="119" t="str">
        <f t="shared" si="3"/>
        <v>Yes</v>
      </c>
      <c r="W30" s="119" t="str">
        <f t="shared" si="3"/>
        <v>Yes</v>
      </c>
      <c r="X30" s="119" t="str">
        <f t="shared" si="3"/>
        <v>Yes</v>
      </c>
      <c r="Y30" s="119" t="str">
        <f t="shared" si="3"/>
        <v>Yes</v>
      </c>
      <c r="Z30" s="121" t="str">
        <f t="shared" si="3"/>
        <v>Yes</v>
      </c>
      <c r="AA30" s="119" t="str">
        <f t="shared" si="3"/>
        <v>Yes</v>
      </c>
      <c r="AB30" s="119" t="str">
        <f t="shared" si="3"/>
        <v>Yes</v>
      </c>
      <c r="AC30" s="119" t="str">
        <f t="shared" si="3"/>
        <v>Yes</v>
      </c>
      <c r="AD30" s="119" t="str">
        <f t="shared" si="3"/>
        <v>Yes</v>
      </c>
      <c r="AE30" s="121" t="str">
        <f t="shared" si="3"/>
        <v>Yes</v>
      </c>
      <c r="AF30" s="121" t="str">
        <f t="shared" si="3"/>
        <v>Yes</v>
      </c>
      <c r="AG30" s="121" t="str">
        <f t="shared" si="3"/>
        <v>Yes</v>
      </c>
      <c r="AH30" s="121" t="str">
        <f t="shared" si="3"/>
        <v>Yes</v>
      </c>
      <c r="AI30" s="121" t="str">
        <f t="shared" si="3"/>
        <v>Yes</v>
      </c>
      <c r="AJ30" s="116"/>
      <c r="AK30" s="116"/>
      <c r="AL30" s="116"/>
      <c r="AM30" s="116"/>
      <c r="AN30" s="116"/>
      <c r="AO30" s="116"/>
      <c r="AP30" s="116"/>
      <c r="AQ30" s="116"/>
      <c r="AR30" s="116"/>
      <c r="AS30" s="116"/>
      <c r="AT30" s="116"/>
      <c r="AU30" s="116"/>
      <c r="AV30" s="116"/>
      <c r="AW30" s="116"/>
      <c r="AX30" s="116"/>
      <c r="AY30" s="116"/>
      <c r="AZ30" s="116"/>
      <c r="BA30" s="116"/>
      <c r="BB30" s="116"/>
      <c r="BC30" s="116"/>
      <c r="BD30" s="116"/>
      <c r="BE30" s="116"/>
      <c r="BF30" s="116"/>
      <c r="BG30" s="116"/>
      <c r="BH30" s="116"/>
      <c r="BI30" s="116"/>
      <c r="BJ30" s="116"/>
      <c r="BK30" s="116"/>
      <c r="BL30" s="116"/>
      <c r="BM30" s="116"/>
      <c r="BN30" s="116"/>
      <c r="BO30" s="116"/>
      <c r="BP30" s="116"/>
      <c r="BQ30" s="116"/>
      <c r="BR30" s="116"/>
      <c r="BS30" s="116"/>
      <c r="BT30" s="116"/>
      <c r="BU30" s="116"/>
      <c r="BV30" s="116"/>
      <c r="BW30" s="116"/>
      <c r="BX30" s="116"/>
      <c r="BY30" s="116"/>
      <c r="BZ30" s="116"/>
      <c r="CA30" s="116"/>
      <c r="CB30" s="116"/>
      <c r="CC30" s="116"/>
      <c r="CD30" s="116"/>
    </row>
    <row r="31" spans="1:82" s="14" customFormat="1" ht="15" thickBot="1" x14ac:dyDescent="0.25">
      <c r="A31" s="4"/>
      <c r="B31" s="122"/>
      <c r="C31" s="122"/>
      <c r="D31" s="122"/>
      <c r="E31" s="122"/>
      <c r="F31" s="122"/>
      <c r="G31" s="123"/>
      <c r="H31" s="122"/>
      <c r="I31" s="122"/>
      <c r="J31" s="122"/>
      <c r="K31" s="122"/>
      <c r="L31" s="123"/>
      <c r="M31" s="122"/>
      <c r="N31" s="122"/>
      <c r="O31" s="122"/>
      <c r="P31" s="122"/>
      <c r="Q31" s="122"/>
      <c r="R31" s="122"/>
      <c r="S31" s="122"/>
      <c r="T31" s="122"/>
      <c r="U31" s="122"/>
      <c r="V31" s="122"/>
      <c r="W31" s="122"/>
      <c r="X31" s="122"/>
      <c r="Y31" s="122"/>
      <c r="Z31" s="124"/>
      <c r="AA31" s="122"/>
      <c r="AB31" s="122"/>
      <c r="AC31" s="122"/>
      <c r="AD31" s="122"/>
      <c r="AE31" s="124"/>
      <c r="AF31" s="124"/>
      <c r="AG31" s="124"/>
      <c r="AH31" s="124"/>
      <c r="AI31" s="124"/>
    </row>
    <row r="32" spans="1:82" s="134" customFormat="1" ht="15" thickBot="1" x14ac:dyDescent="0.25">
      <c r="A32" s="678" t="s">
        <v>57</v>
      </c>
      <c r="B32" s="125" t="s">
        <v>7</v>
      </c>
      <c r="C32" s="126" t="s">
        <v>8</v>
      </c>
      <c r="D32" s="126" t="s">
        <v>9</v>
      </c>
      <c r="E32" s="127" t="s">
        <v>10</v>
      </c>
      <c r="F32" s="128">
        <v>2011</v>
      </c>
      <c r="G32" s="126" t="s">
        <v>11</v>
      </c>
      <c r="H32" s="126" t="s">
        <v>12</v>
      </c>
      <c r="I32" s="126" t="s">
        <v>13</v>
      </c>
      <c r="J32" s="126" t="s">
        <v>14</v>
      </c>
      <c r="K32" s="128">
        <v>2012</v>
      </c>
      <c r="L32" s="126" t="s">
        <v>15</v>
      </c>
      <c r="M32" s="126" t="s">
        <v>16</v>
      </c>
      <c r="N32" s="126" t="s">
        <v>17</v>
      </c>
      <c r="O32" s="126" t="s">
        <v>18</v>
      </c>
      <c r="P32" s="128">
        <v>2013</v>
      </c>
      <c r="Q32" s="126" t="s">
        <v>19</v>
      </c>
      <c r="R32" s="126" t="s">
        <v>20</v>
      </c>
      <c r="S32" s="126" t="s">
        <v>21</v>
      </c>
      <c r="T32" s="126" t="s">
        <v>22</v>
      </c>
      <c r="U32" s="128">
        <v>2014</v>
      </c>
      <c r="V32" s="126" t="s">
        <v>23</v>
      </c>
      <c r="W32" s="126" t="s">
        <v>24</v>
      </c>
      <c r="X32" s="126" t="s">
        <v>25</v>
      </c>
      <c r="Y32" s="126" t="s">
        <v>26</v>
      </c>
      <c r="Z32" s="128">
        <v>2015</v>
      </c>
      <c r="AA32" s="126" t="s">
        <v>27</v>
      </c>
      <c r="AB32" s="126" t="s">
        <v>28</v>
      </c>
      <c r="AC32" s="126" t="s">
        <v>29</v>
      </c>
      <c r="AD32" s="126" t="s">
        <v>30</v>
      </c>
      <c r="AE32" s="128" t="s">
        <v>31</v>
      </c>
      <c r="AF32" s="128" t="s">
        <v>32</v>
      </c>
      <c r="AG32" s="128" t="s">
        <v>33</v>
      </c>
      <c r="AH32" s="128" t="s">
        <v>34</v>
      </c>
      <c r="AI32" s="128" t="s">
        <v>35</v>
      </c>
      <c r="AJ32" s="14"/>
      <c r="AK32" s="14"/>
      <c r="AL32" s="14"/>
      <c r="AM32" s="14"/>
      <c r="AN32" s="14"/>
      <c r="AO32" s="14"/>
      <c r="AP32" s="14"/>
      <c r="AQ32" s="14"/>
      <c r="AR32" s="14"/>
      <c r="AS32" s="14"/>
      <c r="AT32" s="14"/>
      <c r="AU32" s="14"/>
      <c r="AV32" s="14"/>
      <c r="AW32" s="14"/>
      <c r="AX32" s="14"/>
      <c r="AY32" s="14"/>
      <c r="AZ32" s="14"/>
      <c r="BA32" s="14"/>
      <c r="BB32" s="14"/>
      <c r="BC32" s="14"/>
      <c r="BD32" s="14"/>
      <c r="BE32" s="14"/>
      <c r="BF32" s="14"/>
      <c r="BG32" s="14"/>
      <c r="BH32" s="14"/>
      <c r="BI32" s="14"/>
      <c r="BJ32" s="14"/>
      <c r="BK32" s="14"/>
      <c r="BL32" s="14"/>
      <c r="BM32" s="14"/>
      <c r="BN32" s="14"/>
      <c r="BO32" s="14"/>
      <c r="BP32" s="14"/>
      <c r="BQ32" s="14"/>
      <c r="BR32" s="14"/>
      <c r="BS32" s="14"/>
      <c r="BT32" s="14"/>
      <c r="BU32" s="14"/>
      <c r="BV32" s="14"/>
      <c r="BW32" s="14"/>
      <c r="BX32" s="14"/>
      <c r="BY32" s="14"/>
      <c r="BZ32" s="14"/>
      <c r="CA32" s="14"/>
      <c r="CB32" s="14"/>
      <c r="CC32" s="14"/>
      <c r="CD32" s="14"/>
    </row>
    <row r="33" spans="1:82" s="138" customFormat="1" ht="15" thickBot="1" x14ac:dyDescent="0.25">
      <c r="A33" s="679"/>
      <c r="B33" s="129">
        <f>B13+B16</f>
        <v>1.0105000000000002</v>
      </c>
      <c r="C33" s="130">
        <f>C13+C16</f>
        <v>1.1830000000000003</v>
      </c>
      <c r="D33" s="130">
        <f>D13+D16</f>
        <v>2.1835000000000009</v>
      </c>
      <c r="E33" s="131">
        <f>E13+E16</f>
        <v>2.9079999999999986</v>
      </c>
      <c r="F33" s="79">
        <f>SUM(B33:E33)</f>
        <v>7.2849999999999993</v>
      </c>
      <c r="G33" s="129">
        <f>G13+G16</f>
        <v>3.4451999999999985</v>
      </c>
      <c r="H33" s="130">
        <f>H13+H16</f>
        <v>1.5787999999999995</v>
      </c>
      <c r="I33" s="130">
        <f>I13+I16</f>
        <v>1.4539999999999971</v>
      </c>
      <c r="J33" s="131">
        <f>J13+J16</f>
        <v>4.9899999999999931</v>
      </c>
      <c r="K33" s="79">
        <f>SUM(G33:J33)</f>
        <v>11.467999999999989</v>
      </c>
      <c r="L33" s="129">
        <f>L13+L16</f>
        <v>9.9838699999999996</v>
      </c>
      <c r="M33" s="130">
        <f>M13+M16</f>
        <v>3.6404799999999979</v>
      </c>
      <c r="N33" s="130">
        <f>N13+N16</f>
        <v>5.6948500000000006</v>
      </c>
      <c r="O33" s="131">
        <f>O13+O16</f>
        <v>14.790099999999999</v>
      </c>
      <c r="P33" s="79">
        <f>SUM(L33:O33)</f>
        <v>34.109299999999998</v>
      </c>
      <c r="Q33" s="129">
        <f>Q13+Q16</f>
        <v>21.521260000000002</v>
      </c>
      <c r="R33" s="130">
        <f>R13+R16</f>
        <v>8.7518500000000046</v>
      </c>
      <c r="S33" s="130">
        <f>S13+S16</f>
        <v>17.490760000000002</v>
      </c>
      <c r="T33" s="131">
        <f>T13+T16</f>
        <v>39.017830000000004</v>
      </c>
      <c r="U33" s="79">
        <f>SUM(Q33:T33)</f>
        <v>86.781700000000015</v>
      </c>
      <c r="V33" s="129">
        <f>V13+V16</f>
        <v>45.214251250000004</v>
      </c>
      <c r="W33" s="130">
        <f>W13+W16</f>
        <v>20.838955000000009</v>
      </c>
      <c r="X33" s="130">
        <f>X13+X16</f>
        <v>47.768818749999973</v>
      </c>
      <c r="Y33" s="131">
        <f>Y13+Y16</f>
        <v>96.117002500000027</v>
      </c>
      <c r="Z33" s="79">
        <f>SUM(V33:Y33)</f>
        <v>209.93902750000001</v>
      </c>
      <c r="AA33" s="129">
        <f>AA13+AA16</f>
        <v>88.549066899999985</v>
      </c>
      <c r="AB33" s="130">
        <f>AB13+AB16</f>
        <v>43.164241900000007</v>
      </c>
      <c r="AC33" s="130">
        <f t="shared" ref="AC33:AI33" si="4">AC13+AC16</f>
        <v>104.8257133</v>
      </c>
      <c r="AD33" s="131">
        <f t="shared" si="4"/>
        <v>201.3744678999999</v>
      </c>
      <c r="AE33" s="79">
        <f>SUM(AA33:AD33)</f>
        <v>437.91348999999991</v>
      </c>
      <c r="AF33" s="79">
        <f t="shared" si="4"/>
        <v>644.89807877500004</v>
      </c>
      <c r="AG33" s="79">
        <f t="shared" si="4"/>
        <v>1466.3651608900002</v>
      </c>
      <c r="AH33" s="79">
        <f t="shared" si="4"/>
        <v>2547.746985503125</v>
      </c>
      <c r="AI33" s="79">
        <f t="shared" si="4"/>
        <v>4084.1982330467508</v>
      </c>
      <c r="AJ33" s="132"/>
      <c r="AK33" s="132"/>
      <c r="AL33" s="132"/>
      <c r="AM33" s="132"/>
      <c r="AN33" s="132"/>
      <c r="AO33" s="132"/>
      <c r="AP33" s="132"/>
      <c r="AQ33" s="132"/>
      <c r="AR33" s="132"/>
      <c r="AS33" s="132"/>
      <c r="AT33" s="132"/>
      <c r="AU33" s="132"/>
      <c r="AV33" s="132"/>
      <c r="AW33" s="132"/>
      <c r="AX33" s="132"/>
      <c r="AY33" s="132"/>
      <c r="AZ33" s="132"/>
      <c r="BA33" s="132"/>
      <c r="BB33" s="132"/>
      <c r="BC33" s="132"/>
      <c r="BD33" s="132"/>
      <c r="BE33" s="132"/>
      <c r="BF33" s="132"/>
      <c r="BG33" s="132"/>
      <c r="BH33" s="132"/>
      <c r="BI33" s="132"/>
      <c r="BJ33" s="132"/>
      <c r="BK33" s="132"/>
      <c r="BL33" s="132"/>
      <c r="BM33" s="132"/>
      <c r="BN33" s="132"/>
      <c r="BO33" s="132"/>
      <c r="BP33" s="132"/>
      <c r="BQ33" s="132"/>
      <c r="BR33" s="132"/>
      <c r="BS33" s="132"/>
      <c r="BT33" s="132"/>
      <c r="BU33" s="132"/>
      <c r="BV33" s="132"/>
      <c r="BW33" s="132"/>
      <c r="BX33" s="132"/>
      <c r="BY33" s="132"/>
      <c r="BZ33" s="132"/>
      <c r="CA33" s="132"/>
      <c r="CB33" s="132"/>
      <c r="CC33" s="132"/>
      <c r="CD33" s="132"/>
    </row>
    <row r="34" spans="1:82" s="14" customFormat="1" ht="14" x14ac:dyDescent="0.2"/>
    <row r="35" spans="1:82" s="14" customFormat="1" ht="14" x14ac:dyDescent="0.2">
      <c r="C35" s="132"/>
      <c r="D35" s="132"/>
      <c r="E35" s="132"/>
      <c r="F35" s="132"/>
      <c r="G35" s="132"/>
      <c r="H35" s="132"/>
      <c r="I35" s="132"/>
      <c r="J35" s="132"/>
      <c r="K35" s="132"/>
      <c r="L35" s="132"/>
      <c r="M35" s="132"/>
      <c r="N35" s="132"/>
      <c r="O35" s="132"/>
      <c r="P35" s="132"/>
      <c r="Q35" s="132"/>
      <c r="R35" s="132"/>
      <c r="S35" s="132"/>
      <c r="T35" s="132"/>
      <c r="U35" s="132"/>
      <c r="V35" s="132"/>
      <c r="W35" s="132"/>
      <c r="X35" s="132"/>
      <c r="Y35" s="132"/>
      <c r="Z35" s="132"/>
      <c r="AA35" s="132"/>
      <c r="AB35" s="132"/>
      <c r="AC35" s="132"/>
      <c r="AD35" s="132"/>
      <c r="AE35" s="132"/>
      <c r="AF35" s="132"/>
      <c r="AG35" s="132"/>
      <c r="AH35" s="132"/>
      <c r="AI35" s="132"/>
    </row>
    <row r="36" spans="1:82" s="14" customFormat="1" ht="14" x14ac:dyDescent="0.2">
      <c r="A36" s="4"/>
    </row>
    <row r="37" spans="1:82" s="14" customFormat="1" ht="14" x14ac:dyDescent="0.2">
      <c r="A37" s="4"/>
    </row>
    <row r="38" spans="1:82" s="14" customFormat="1" ht="14" x14ac:dyDescent="0.2">
      <c r="A38" s="4"/>
    </row>
    <row r="39" spans="1:82" s="139" customFormat="1" x14ac:dyDescent="0.15">
      <c r="A39" s="2"/>
    </row>
    <row r="40" spans="1:82" s="139" customFormat="1" x14ac:dyDescent="0.15">
      <c r="A40" s="2"/>
    </row>
    <row r="41" spans="1:82" s="139" customFormat="1" x14ac:dyDescent="0.15">
      <c r="A41" s="2"/>
    </row>
    <row r="42" spans="1:82" s="139" customFormat="1" x14ac:dyDescent="0.15">
      <c r="A42" s="2"/>
    </row>
    <row r="43" spans="1:82" s="139" customFormat="1" x14ac:dyDescent="0.15">
      <c r="A43" s="2"/>
    </row>
    <row r="44" spans="1:82" s="139" customFormat="1" x14ac:dyDescent="0.15">
      <c r="A44" s="2"/>
    </row>
    <row r="45" spans="1:82" s="139" customFormat="1" x14ac:dyDescent="0.15">
      <c r="A45" s="2"/>
    </row>
    <row r="46" spans="1:82" s="139" customFormat="1" x14ac:dyDescent="0.15">
      <c r="A46" s="2"/>
    </row>
    <row r="47" spans="1:82" s="139" customFormat="1" x14ac:dyDescent="0.15">
      <c r="A47" s="2"/>
    </row>
    <row r="48" spans="1:82" s="139" customFormat="1" x14ac:dyDescent="0.15">
      <c r="A48" s="2"/>
    </row>
    <row r="49" spans="1:1" s="139" customFormat="1" x14ac:dyDescent="0.15">
      <c r="A49" s="2"/>
    </row>
    <row r="50" spans="1:1" s="139" customFormat="1" x14ac:dyDescent="0.15">
      <c r="A50" s="2"/>
    </row>
    <row r="51" spans="1:1" s="139" customFormat="1" x14ac:dyDescent="0.15">
      <c r="A51" s="2"/>
    </row>
    <row r="52" spans="1:1" s="139" customFormat="1" x14ac:dyDescent="0.15">
      <c r="A52" s="2"/>
    </row>
    <row r="53" spans="1:1" s="139" customFormat="1" x14ac:dyDescent="0.15">
      <c r="A53" s="2"/>
    </row>
    <row r="54" spans="1:1" s="139" customFormat="1" x14ac:dyDescent="0.15">
      <c r="A54" s="2"/>
    </row>
    <row r="55" spans="1:1" s="139" customFormat="1" x14ac:dyDescent="0.15">
      <c r="A55" s="2"/>
    </row>
    <row r="56" spans="1:1" s="139" customFormat="1" x14ac:dyDescent="0.15">
      <c r="A56" s="2"/>
    </row>
    <row r="57" spans="1:1" s="139" customFormat="1" x14ac:dyDescent="0.15">
      <c r="A57" s="2"/>
    </row>
    <row r="58" spans="1:1" s="139" customFormat="1" x14ac:dyDescent="0.15">
      <c r="A58" s="2"/>
    </row>
    <row r="59" spans="1:1" s="139" customFormat="1" x14ac:dyDescent="0.15">
      <c r="A59" s="2"/>
    </row>
    <row r="60" spans="1:1" s="139" customFormat="1" x14ac:dyDescent="0.15">
      <c r="A60" s="2"/>
    </row>
    <row r="61" spans="1:1" s="139" customFormat="1" x14ac:dyDescent="0.15">
      <c r="A61" s="2"/>
    </row>
    <row r="62" spans="1:1" s="139" customFormat="1" x14ac:dyDescent="0.15">
      <c r="A62" s="2"/>
    </row>
    <row r="63" spans="1:1" s="139" customFormat="1" x14ac:dyDescent="0.15">
      <c r="A63" s="2"/>
    </row>
    <row r="64" spans="1:1" s="139" customFormat="1" x14ac:dyDescent="0.15">
      <c r="A64" s="2"/>
    </row>
    <row r="65" spans="1:1" s="139" customFormat="1" x14ac:dyDescent="0.15">
      <c r="A65" s="2"/>
    </row>
    <row r="66" spans="1:1" s="139" customFormat="1" x14ac:dyDescent="0.15">
      <c r="A66" s="2"/>
    </row>
    <row r="67" spans="1:1" s="139" customFormat="1" x14ac:dyDescent="0.15">
      <c r="A67" s="2"/>
    </row>
    <row r="68" spans="1:1" s="139" customFormat="1" x14ac:dyDescent="0.15">
      <c r="A68" s="2"/>
    </row>
    <row r="69" spans="1:1" s="139" customFormat="1" x14ac:dyDescent="0.15">
      <c r="A69" s="2"/>
    </row>
    <row r="70" spans="1:1" s="139" customFormat="1" x14ac:dyDescent="0.15">
      <c r="A70" s="2"/>
    </row>
    <row r="71" spans="1:1" s="139" customFormat="1" x14ac:dyDescent="0.15">
      <c r="A71" s="2"/>
    </row>
    <row r="72" spans="1:1" s="139" customFormat="1" x14ac:dyDescent="0.15">
      <c r="A72" s="2"/>
    </row>
    <row r="73" spans="1:1" s="139" customFormat="1" x14ac:dyDescent="0.15">
      <c r="A73" s="2"/>
    </row>
    <row r="74" spans="1:1" s="139" customFormat="1" x14ac:dyDescent="0.15">
      <c r="A74" s="2"/>
    </row>
    <row r="75" spans="1:1" s="139" customFormat="1" x14ac:dyDescent="0.15">
      <c r="A75" s="2"/>
    </row>
    <row r="76" spans="1:1" s="139" customFormat="1" x14ac:dyDescent="0.15">
      <c r="A76" s="2"/>
    </row>
    <row r="77" spans="1:1" s="139" customFormat="1" x14ac:dyDescent="0.15">
      <c r="A77" s="2"/>
    </row>
    <row r="78" spans="1:1" s="139" customFormat="1" x14ac:dyDescent="0.15">
      <c r="A78" s="2"/>
    </row>
    <row r="79" spans="1:1" s="139" customFormat="1" x14ac:dyDescent="0.15">
      <c r="A79" s="2"/>
    </row>
    <row r="80" spans="1:1" s="139" customFormat="1" x14ac:dyDescent="0.15">
      <c r="A80" s="2"/>
    </row>
    <row r="81" spans="1:1" s="139" customFormat="1" x14ac:dyDescent="0.15">
      <c r="A81" s="2"/>
    </row>
    <row r="82" spans="1:1" s="139" customFormat="1" x14ac:dyDescent="0.15">
      <c r="A82" s="2"/>
    </row>
    <row r="83" spans="1:1" s="139" customFormat="1" x14ac:dyDescent="0.15">
      <c r="A83" s="2"/>
    </row>
    <row r="84" spans="1:1" s="139" customFormat="1" x14ac:dyDescent="0.15">
      <c r="A84" s="2"/>
    </row>
    <row r="85" spans="1:1" s="139" customFormat="1" x14ac:dyDescent="0.15">
      <c r="A85" s="2"/>
    </row>
    <row r="86" spans="1:1" s="139" customFormat="1" x14ac:dyDescent="0.15">
      <c r="A86" s="2"/>
    </row>
    <row r="87" spans="1:1" s="139" customFormat="1" x14ac:dyDescent="0.15">
      <c r="A87" s="2"/>
    </row>
    <row r="88" spans="1:1" s="139" customFormat="1" x14ac:dyDescent="0.15">
      <c r="A88" s="2"/>
    </row>
    <row r="89" spans="1:1" s="139" customFormat="1" x14ac:dyDescent="0.15">
      <c r="A89" s="2"/>
    </row>
    <row r="90" spans="1:1" s="139" customFormat="1" x14ac:dyDescent="0.15">
      <c r="A90" s="2"/>
    </row>
    <row r="91" spans="1:1" s="139" customFormat="1" x14ac:dyDescent="0.15">
      <c r="A91" s="2"/>
    </row>
    <row r="92" spans="1:1" s="139" customFormat="1" x14ac:dyDescent="0.15">
      <c r="A92" s="2"/>
    </row>
    <row r="93" spans="1:1" s="139" customFormat="1" x14ac:dyDescent="0.15">
      <c r="A93" s="2"/>
    </row>
    <row r="94" spans="1:1" s="139" customFormat="1" x14ac:dyDescent="0.15">
      <c r="A94" s="2"/>
    </row>
    <row r="95" spans="1:1" s="139" customFormat="1" x14ac:dyDescent="0.15">
      <c r="A95" s="2"/>
    </row>
    <row r="96" spans="1:1" s="139" customFormat="1" x14ac:dyDescent="0.15">
      <c r="A96" s="2"/>
    </row>
    <row r="97" spans="1:1" s="139" customFormat="1" x14ac:dyDescent="0.15">
      <c r="A97" s="2"/>
    </row>
    <row r="98" spans="1:1" s="139" customFormat="1" x14ac:dyDescent="0.15">
      <c r="A98" s="2"/>
    </row>
    <row r="99" spans="1:1" s="139" customFormat="1" x14ac:dyDescent="0.15">
      <c r="A99" s="2"/>
    </row>
    <row r="100" spans="1:1" s="139" customFormat="1" x14ac:dyDescent="0.15">
      <c r="A100" s="2"/>
    </row>
    <row r="101" spans="1:1" s="139" customFormat="1" x14ac:dyDescent="0.15">
      <c r="A101" s="2"/>
    </row>
    <row r="102" spans="1:1" s="139" customFormat="1" x14ac:dyDescent="0.15">
      <c r="A102" s="2"/>
    </row>
    <row r="103" spans="1:1" s="139" customFormat="1" x14ac:dyDescent="0.15">
      <c r="A103" s="2"/>
    </row>
    <row r="104" spans="1:1" s="139" customFormat="1" x14ac:dyDescent="0.15">
      <c r="A104" s="2"/>
    </row>
    <row r="105" spans="1:1" s="139" customFormat="1" x14ac:dyDescent="0.15">
      <c r="A105" s="2"/>
    </row>
    <row r="106" spans="1:1" s="139" customFormat="1" x14ac:dyDescent="0.15">
      <c r="A106" s="2"/>
    </row>
    <row r="107" spans="1:1" s="139" customFormat="1" x14ac:dyDescent="0.15">
      <c r="A107" s="2"/>
    </row>
    <row r="108" spans="1:1" s="139" customFormat="1" x14ac:dyDescent="0.15">
      <c r="A108" s="2"/>
    </row>
    <row r="109" spans="1:1" s="139" customFormat="1" x14ac:dyDescent="0.15">
      <c r="A109" s="2"/>
    </row>
    <row r="110" spans="1:1" s="139" customFormat="1" x14ac:dyDescent="0.15">
      <c r="A110" s="2"/>
    </row>
    <row r="111" spans="1:1" s="139" customFormat="1" x14ac:dyDescent="0.15">
      <c r="A111" s="2"/>
    </row>
    <row r="112" spans="1:1" s="139" customFormat="1" x14ac:dyDescent="0.15">
      <c r="A112" s="2"/>
    </row>
    <row r="113" spans="1:1" s="139" customFormat="1" x14ac:dyDescent="0.15">
      <c r="A113" s="2"/>
    </row>
    <row r="114" spans="1:1" s="139" customFormat="1" x14ac:dyDescent="0.15">
      <c r="A114" s="2"/>
    </row>
    <row r="115" spans="1:1" s="139" customFormat="1" x14ac:dyDescent="0.15">
      <c r="A115" s="2"/>
    </row>
    <row r="116" spans="1:1" s="139" customFormat="1" x14ac:dyDescent="0.15">
      <c r="A116" s="2"/>
    </row>
    <row r="117" spans="1:1" s="139" customFormat="1" x14ac:dyDescent="0.15">
      <c r="A117" s="2"/>
    </row>
    <row r="118" spans="1:1" s="139" customFormat="1" x14ac:dyDescent="0.15">
      <c r="A118" s="2"/>
    </row>
    <row r="119" spans="1:1" s="139" customFormat="1" x14ac:dyDescent="0.15">
      <c r="A119" s="2"/>
    </row>
    <row r="120" spans="1:1" s="139" customFormat="1" x14ac:dyDescent="0.15">
      <c r="A120" s="2"/>
    </row>
    <row r="121" spans="1:1" s="139" customFormat="1" x14ac:dyDescent="0.15">
      <c r="A121" s="2"/>
    </row>
    <row r="122" spans="1:1" s="139" customFormat="1" x14ac:dyDescent="0.15">
      <c r="A122" s="2"/>
    </row>
    <row r="123" spans="1:1" s="139" customFormat="1" x14ac:dyDescent="0.15">
      <c r="A123" s="2"/>
    </row>
    <row r="124" spans="1:1" s="139" customFormat="1" x14ac:dyDescent="0.15">
      <c r="A124" s="2"/>
    </row>
    <row r="125" spans="1:1" s="139" customFormat="1" x14ac:dyDescent="0.15">
      <c r="A125" s="2"/>
    </row>
    <row r="126" spans="1:1" s="139" customFormat="1" x14ac:dyDescent="0.15">
      <c r="A126" s="2"/>
    </row>
    <row r="127" spans="1:1" s="139" customFormat="1" x14ac:dyDescent="0.15">
      <c r="A127" s="2"/>
    </row>
    <row r="128" spans="1:1" s="139" customFormat="1" x14ac:dyDescent="0.15">
      <c r="A128" s="2"/>
    </row>
    <row r="129" spans="1:1" s="139" customFormat="1" x14ac:dyDescent="0.15">
      <c r="A129" s="2"/>
    </row>
    <row r="130" spans="1:1" s="139" customFormat="1" x14ac:dyDescent="0.15">
      <c r="A130" s="2"/>
    </row>
    <row r="131" spans="1:1" s="139" customFormat="1" x14ac:dyDescent="0.15">
      <c r="A131" s="2"/>
    </row>
    <row r="132" spans="1:1" s="139" customFormat="1" x14ac:dyDescent="0.15">
      <c r="A132" s="2"/>
    </row>
    <row r="133" spans="1:1" s="139" customFormat="1" x14ac:dyDescent="0.15">
      <c r="A133" s="2"/>
    </row>
    <row r="134" spans="1:1" s="139" customFormat="1" x14ac:dyDescent="0.15">
      <c r="A134" s="2"/>
    </row>
    <row r="135" spans="1:1" s="139" customFormat="1" x14ac:dyDescent="0.15">
      <c r="A135" s="2"/>
    </row>
    <row r="136" spans="1:1" s="139" customFormat="1" x14ac:dyDescent="0.15">
      <c r="A136" s="2"/>
    </row>
    <row r="137" spans="1:1" s="139" customFormat="1" x14ac:dyDescent="0.15">
      <c r="A137" s="2"/>
    </row>
    <row r="138" spans="1:1" s="139" customFormat="1" x14ac:dyDescent="0.15">
      <c r="A138" s="2"/>
    </row>
    <row r="139" spans="1:1" s="139" customFormat="1" x14ac:dyDescent="0.15">
      <c r="A139" s="2"/>
    </row>
    <row r="140" spans="1:1" s="139" customFormat="1" x14ac:dyDescent="0.15">
      <c r="A140" s="2"/>
    </row>
    <row r="141" spans="1:1" s="139" customFormat="1" x14ac:dyDescent="0.15">
      <c r="A141" s="2"/>
    </row>
    <row r="142" spans="1:1" s="139" customFormat="1" x14ac:dyDescent="0.15">
      <c r="A142" s="2"/>
    </row>
    <row r="143" spans="1:1" s="139" customFormat="1" x14ac:dyDescent="0.15">
      <c r="A143" s="2"/>
    </row>
    <row r="144" spans="1:1" s="139" customFormat="1" x14ac:dyDescent="0.15">
      <c r="A144" s="2"/>
    </row>
    <row r="145" spans="1:1" s="139" customFormat="1" x14ac:dyDescent="0.15">
      <c r="A145" s="2"/>
    </row>
    <row r="146" spans="1:1" s="139" customFormat="1" x14ac:dyDescent="0.15">
      <c r="A146" s="2"/>
    </row>
    <row r="147" spans="1:1" s="139" customFormat="1" x14ac:dyDescent="0.15">
      <c r="A147" s="2"/>
    </row>
  </sheetData>
  <mergeCells count="3">
    <mergeCell ref="A5:A6"/>
    <mergeCell ref="B5:E5"/>
    <mergeCell ref="A32:A33"/>
  </mergeCells>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How to Complete this Exercise</vt:lpstr>
      <vt:lpstr>Valuation Metrics</vt:lpstr>
      <vt:lpstr>DCF</vt:lpstr>
      <vt:lpstr>Revenue (More Detail)</vt:lpstr>
      <vt:lpstr>Income Statement</vt:lpstr>
      <vt:lpstr>Balance Sheet</vt:lpstr>
      <vt:lpstr>Cash Flow Statement</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2016-06-13T10:20:31Z</dcterms:created>
  <dcterms:modified xsi:type="dcterms:W3CDTF">2016-06-18T21:22:24Z</dcterms:modified>
</cp:coreProperties>
</file>